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30" windowWidth="11970" windowHeight="3900" tabRatio="972" activeTab="0"/>
  </bookViews>
  <sheets>
    <sheet name="Resumen" sheetId="1" r:id="rId1"/>
    <sheet name="Ugaldebieta" sheetId="2" r:id="rId2"/>
    <sheet name="Nocedal" sheetId="3" r:id="rId3"/>
    <sheet name="Urioste" sheetId="4" r:id="rId4"/>
    <sheet name="Salcedillo" sheetId="5" r:id="rId5"/>
    <sheet name="Sestao" sheetId="6" r:id="rId6"/>
    <sheet name="Trapaga" sheetId="7" r:id="rId7"/>
    <sheet name="Larraskitu" sheetId="8" r:id="rId8"/>
    <sheet name="Irusta" sheetId="9" r:id="rId9"/>
    <sheet name="Miribilla" sheetId="10" r:id="rId10"/>
    <sheet name="Puerto Santurtzi" sheetId="11" r:id="rId11"/>
    <sheet name="Santurtzi" sheetId="12" r:id="rId12"/>
    <sheet name="Portugalete" sheetId="13" r:id="rId13"/>
    <sheet name="Larraskitu-Ugaldebieta" sheetId="14" r:id="rId14"/>
    <sheet name="Cruces-Trapaga" sheetId="15" r:id="rId15"/>
    <sheet name="Cnx VSM-Kadagua" sheetId="16" r:id="rId16"/>
    <sheet name="Presupuesto Ejecución Material" sheetId="17" r:id="rId17"/>
    <sheet name="Presupuesto Ejecución Contrata" sheetId="18" r:id="rId18"/>
  </sheets>
  <definedNames>
    <definedName name="_xlnm.Print_Area" localSheetId="17">'Presupuesto Ejecución Contrata'!$A$1:$I$22</definedName>
    <definedName name="_xlnm.Print_Area" localSheetId="16">'Presupuesto Ejecución Material'!$A$1:$I$42</definedName>
    <definedName name="_xlnm.Print_Area" localSheetId="0">'Resumen'!$A$1:$G$39</definedName>
    <definedName name="_xlnm.Print_Area" localSheetId="1">'Ugaldebieta'!$A$1:$I$70</definedName>
    <definedName name="_xlnm.Print_Titles" localSheetId="15">'Cnx VSM-Kadagua'!$1:$7</definedName>
    <definedName name="_xlnm.Print_Titles" localSheetId="14">'Cruces-Trapaga'!$1:$7</definedName>
    <definedName name="_xlnm.Print_Titles" localSheetId="8">'Irusta'!$1:$7</definedName>
    <definedName name="_xlnm.Print_Titles" localSheetId="7">'Larraskitu'!$1:$7</definedName>
    <definedName name="_xlnm.Print_Titles" localSheetId="13">'Larraskitu-Ugaldebieta'!$1:$7</definedName>
    <definedName name="_xlnm.Print_Titles" localSheetId="9">'Miribilla'!$1:$7</definedName>
    <definedName name="_xlnm.Print_Titles" localSheetId="2">'Nocedal'!$1:$7</definedName>
    <definedName name="_xlnm.Print_Titles" localSheetId="12">'Portugalete'!$1:$7</definedName>
    <definedName name="_xlnm.Print_Titles" localSheetId="10">'Puerto Santurtzi'!$1:$7</definedName>
    <definedName name="_xlnm.Print_Titles" localSheetId="0">'Resumen'!$1:$6</definedName>
    <definedName name="_xlnm.Print_Titles" localSheetId="4">'Salcedillo'!$1:$7</definedName>
    <definedName name="_xlnm.Print_Titles" localSheetId="11">'Santurtzi'!$1:$7</definedName>
    <definedName name="_xlnm.Print_Titles" localSheetId="5">'Sestao'!$1:$7</definedName>
    <definedName name="_xlnm.Print_Titles" localSheetId="6">'Trapaga'!$1:$7</definedName>
    <definedName name="_xlnm.Print_Titles" localSheetId="1">'Ugaldebieta'!$1:$7</definedName>
    <definedName name="_xlnm.Print_Titles" localSheetId="3">'Urioste'!$1:$7</definedName>
  </definedNames>
  <calcPr fullCalcOnLoad="1"/>
</workbook>
</file>

<file path=xl/comments2.xml><?xml version="1.0" encoding="utf-8"?>
<comments xmlns="http://schemas.openxmlformats.org/spreadsheetml/2006/main">
  <authors>
    <author>KBO</author>
  </authors>
  <commentList>
    <comment ref="E45" authorId="0">
      <text>
        <r>
          <rPr>
            <b/>
            <sz val="8"/>
            <rFont val="Tahoma"/>
            <family val="0"/>
          </rPr>
          <t>KBO:</t>
        </r>
        <r>
          <rPr>
            <sz val="8"/>
            <rFont val="Tahoma"/>
            <family val="0"/>
          </rPr>
          <t xml:space="preserve">
Se asumen 2 días de cortes para la realización de los trabajos</t>
        </r>
      </text>
    </comment>
  </commentList>
</comments>
</file>

<file path=xl/sharedStrings.xml><?xml version="1.0" encoding="utf-8"?>
<sst xmlns="http://schemas.openxmlformats.org/spreadsheetml/2006/main" count="492" uniqueCount="89">
  <si>
    <t>Recuperación de cable para empalmes se incluyen todos los trabajos necesarios para que quede el cable perfectamente instalado, según se define en el presente pliego</t>
  </si>
  <si>
    <t>Unidad</t>
  </si>
  <si>
    <t>Descripción</t>
  </si>
  <si>
    <t>Ud.</t>
  </si>
  <si>
    <t>1.2</t>
  </si>
  <si>
    <t>2.1</t>
  </si>
  <si>
    <t>2.2</t>
  </si>
  <si>
    <t>Total</t>
  </si>
  <si>
    <t>Total presupuesto ejecución material</t>
  </si>
  <si>
    <t>1.1</t>
  </si>
  <si>
    <t>3.1</t>
  </si>
  <si>
    <t>3.2</t>
  </si>
  <si>
    <t>2.3</t>
  </si>
  <si>
    <t>2.4</t>
  </si>
  <si>
    <t>M.</t>
  </si>
  <si>
    <t>4.1</t>
  </si>
  <si>
    <t xml:space="preserve">Total capítulo: </t>
  </si>
  <si>
    <t>PRESUPUESTO DE EJECUCION POR CONTRATA</t>
  </si>
  <si>
    <t>SUMA</t>
  </si>
  <si>
    <t>Total presupuesto ejecución contrata</t>
  </si>
  <si>
    <t>Seguridad y Salud</t>
  </si>
  <si>
    <t>Total emplazamiento:</t>
  </si>
  <si>
    <t>13% Gastos generales</t>
  </si>
  <si>
    <t>6% Beneficio Industrial</t>
  </si>
  <si>
    <t xml:space="preserve">Suma: </t>
  </si>
  <si>
    <t>PRESUPUESTO DE EJECUCION POR MATERIAL</t>
  </si>
  <si>
    <t>Precio unitario PBT</t>
  </si>
  <si>
    <t>Coste PBT</t>
  </si>
  <si>
    <t>Cantidad PBT</t>
  </si>
  <si>
    <t>Presupuesto de Ejecución por Material</t>
  </si>
  <si>
    <t>IVA</t>
  </si>
  <si>
    <t>presupuesto ejecución contrata</t>
  </si>
  <si>
    <t>TOTAL</t>
  </si>
  <si>
    <t>2.5</t>
  </si>
  <si>
    <t>2.6</t>
  </si>
  <si>
    <t>PRESUPUESTO DE EJECUCION MATERIAL</t>
  </si>
  <si>
    <t>Presupuesto</t>
  </si>
  <si>
    <t>TOTAL PRESUPUESTO EJECUCION MATERIAL</t>
  </si>
  <si>
    <t>13% GASTOS GENERALES</t>
  </si>
  <si>
    <t>6% BENEFICIO INDUSTRIAL</t>
  </si>
  <si>
    <t>SUMA (incluido GG y Beneficio Industrial)</t>
  </si>
  <si>
    <t xml:space="preserve"> ETXEGARATE (N-I p.k. 405,800)</t>
  </si>
  <si>
    <t>CAPÍTULO 1: SUMINISTRO E INSTALACIÓN DE MATERIALES</t>
  </si>
  <si>
    <t>CAPÍTULO 2: TENDIDO DE FIBRA ÓPTICA</t>
  </si>
  <si>
    <t>5.1</t>
  </si>
  <si>
    <t>TRAMOS DE TENDIDO DE FIBRA ÓPTICA</t>
  </si>
  <si>
    <t>CAPÍTULO 3: ACONDICIONAMIENTO DE LA INFRAESTRUCTURA</t>
  </si>
  <si>
    <t>Capítulo 5. SEÑALIZACIÓN Y BALIZAMIENTO</t>
  </si>
  <si>
    <t>Suministro de caja de empalme de fibra óptica, equipada con las bandejas para 64 fibras, según las características que se incluyen en el presente pliego. No se incluye el empalme de las fibras ópticas.</t>
  </si>
  <si>
    <t>Suministro e instalación de un protector de cable según las características que se incluyen en el presente pliego</t>
  </si>
  <si>
    <t>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t>
  </si>
  <si>
    <t>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t>
  </si>
  <si>
    <t>Preparación de cable de F.O. para Segregación de 16 fibras ópticas, incluyendo el suministro e instalación del pequeño material necesario y todos los trabajos necesarios , según se define en el presente pliego</t>
  </si>
  <si>
    <t>Preparación de punta cable de 64 fibras ópticas, para su instalación en caja de empalme o repartidor, Incluye todas las tareas definidas en el presente pliego de forma que el cable quede perfectamanete instaladado en la caja de empalme o repartidor.</t>
  </si>
  <si>
    <t xml:space="preserve">Medida reflectométrica bidireccional de fibra óptica instalada, Esta unidad de obra comprende las acciones necesarias para medir los tramos de cable fibra óptica instalados, según las especificaciones del presente pliego. </t>
  </si>
  <si>
    <t>Entrega de Documentación del hito según las características que se indican en el presente pliego.</t>
  </si>
  <si>
    <t>Partida alzada de mano de obra y material de señalización y balizamiento en la Autopista A-8</t>
  </si>
  <si>
    <t>1.3</t>
  </si>
  <si>
    <t>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t>
  </si>
  <si>
    <t>Limpieza de conducto. La presente unidad de obra comprende la ejecución de trabajos para realización de limpieza de conducto, incluyendo todas los materiales y operaciones necesarias para su correcta ejecución, según las características que se indican en el presente pliego.</t>
  </si>
  <si>
    <t>Medida reflectométrica unidireccional de fibra óptica instalada. Esta unidad de obra comprende las acciones necesarias para medir los tramos de cable fibra óptica instalados, según las especificaciones del presente pliego.</t>
  </si>
  <si>
    <t>Capítulo 4. DOCUMENTACIÓN</t>
  </si>
  <si>
    <t>PROYECTO DE INFORMACIÓN VARIABLE Y SENSORIZACIÓN EN PUNTOS ESTRATÉGICOS</t>
  </si>
  <si>
    <t>PA.</t>
  </si>
  <si>
    <t>UGALDEBIETA (A-8 P.K. 130,0)</t>
  </si>
  <si>
    <t>NOCEDAL (A-8 P.K. 129,0)</t>
  </si>
  <si>
    <t>URIOSTE (A-8 P.K. 127,7)</t>
  </si>
  <si>
    <t>SALCEDILLO (A-8 VÍA LATERAL P.K. 126,5)</t>
  </si>
  <si>
    <t>SESTAO (INCORPORACIÓN A-8)</t>
  </si>
  <si>
    <t>TRAPAGA (A-8 P.K. 125,5)</t>
  </si>
  <si>
    <t>LARRASKITU (A-8 P.K. 115,5)</t>
  </si>
  <si>
    <t>IRUSTA (A-8 P.K. 114,5)</t>
  </si>
  <si>
    <t>MIRIBILLA (BI-631 P.K. 0,3)</t>
  </si>
  <si>
    <t>PUERTO SANTURTZI (INCORPORACIÓN A-8)</t>
  </si>
  <si>
    <t>SANTURTZI (INCORPORACIÓN A-8)</t>
  </si>
  <si>
    <t>PORTUGALETE (INCORPORACIÓN A-8)</t>
  </si>
  <si>
    <t>LARRASKITU-UGALDEBIETA</t>
  </si>
  <si>
    <t>CRUCES-TRAPAGA</t>
  </si>
  <si>
    <t>CONEXIÓN VSM-KADAGUA</t>
  </si>
  <si>
    <t>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t>
  </si>
  <si>
    <t>2.7</t>
  </si>
  <si>
    <t>2.8</t>
  </si>
  <si>
    <t>Suplemento por tendido de dos cables de fibra óptica por el mismo tubo de modo simultáneo. Incluyendo el suministro e instalación del pequeño material necesario y todos los trabajos necesarios, según se define en el presupuesto</t>
  </si>
  <si>
    <t>2.9</t>
  </si>
  <si>
    <t>5.3</t>
  </si>
  <si>
    <t>Partida alzada de mano de obra y material de señalización y balizamiento en la carretera convencional</t>
  </si>
  <si>
    <t>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t>
  </si>
  <si>
    <t>PROYECTO DE INFORMACIÓN VARIABLE Y SENSORIZACIÓN EN PUNTOS ESTRATÉGICOS 
DE LA RED DE CARRETERAS DE LA CAPV</t>
  </si>
  <si>
    <t>18% IVA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</si>
</sst>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_-* #,##0\ _P_t_a_-;\-* #,##0\ _P_t_a_-;_-* &quot;-&quot;\ _P_t_a_-;_-@_-"/>
    <numFmt numFmtId="181" formatCode="_-* #,##0.00\ _P_t_a_-;\-* #,##0.00\ _P_t_a_-;_-* &quot;-&quot;??\ _P_t_a_-;_-@_-"/>
    <numFmt numFmtId="182" formatCode="#,##0.0"/>
    <numFmt numFmtId="183" formatCode="_-* #,##0.0\ _P_t_s_-;\-* #,##0.0\ _P_t_s_-;_-* &quot;-&quot;\ _P_t_s_-;_-@_-"/>
    <numFmt numFmtId="184" formatCode="_-* #,##0.00\ _P_t_s_-;\-* #,##0.00\ _P_t_s_-;_-* &quot;-&quot;\ _P_t_s_-;_-@_-"/>
    <numFmt numFmtId="185" formatCode="#,##0.000"/>
    <numFmt numFmtId="186" formatCode="#,##0.0000"/>
    <numFmt numFmtId="187" formatCode="#,##0.00\ \ \€"/>
    <numFmt numFmtId="188" formatCode="0.0%"/>
    <numFmt numFmtId="189" formatCode="_-* #,##0.00\ [$€]_-;\-* #,##0.00\ [$€]_-;_-* &quot;-&quot;??\ [$€]_-;_-@_-"/>
  </numFmts>
  <fonts count="19">
    <font>
      <sz val="10"/>
      <name val="Arial"/>
      <family val="0"/>
    </font>
    <font>
      <b/>
      <sz val="10"/>
      <name val="Arial"/>
      <family val="0"/>
    </font>
    <font>
      <i/>
      <sz val="10"/>
      <name val="Arial"/>
      <family val="0"/>
    </font>
    <font>
      <b/>
      <i/>
      <sz val="10"/>
      <name val="Arial"/>
      <family val="0"/>
    </font>
    <font>
      <sz val="11"/>
      <name val="Arial"/>
      <family val="2"/>
    </font>
    <font>
      <b/>
      <u val="single"/>
      <sz val="14"/>
      <name val="Arial"/>
      <family val="2"/>
    </font>
    <font>
      <u val="single"/>
      <sz val="11"/>
      <name val="Arial"/>
      <family val="2"/>
    </font>
    <font>
      <b/>
      <sz val="14"/>
      <name val="Arial"/>
      <family val="2"/>
    </font>
    <font>
      <b/>
      <sz val="11"/>
      <name val="Arial"/>
      <family val="2"/>
    </font>
    <font>
      <b/>
      <u val="single"/>
      <sz val="11"/>
      <name val="Arial"/>
      <family val="2"/>
    </font>
    <font>
      <b/>
      <sz val="16"/>
      <name val="Arial"/>
      <family val="2"/>
    </font>
    <font>
      <sz val="14"/>
      <name val="Arial"/>
      <family val="2"/>
    </font>
    <font>
      <b/>
      <sz val="12"/>
      <name val="Arial"/>
      <family val="2"/>
    </font>
    <font>
      <u val="single"/>
      <sz val="7.5"/>
      <color indexed="12"/>
      <name val="Arial"/>
      <family val="0"/>
    </font>
    <font>
      <u val="single"/>
      <sz val="7.5"/>
      <color indexed="36"/>
      <name val="Arial"/>
      <family val="0"/>
    </font>
    <font>
      <sz val="10"/>
      <name val="Times New Roman"/>
      <family val="1"/>
    </font>
    <font>
      <sz val="8"/>
      <name val="Tahoma"/>
      <family val="0"/>
    </font>
    <font>
      <b/>
      <sz val="8"/>
      <name val="Tahoma"/>
      <family val="0"/>
    </font>
    <font>
      <b/>
      <sz val="8"/>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4" fillId="0" borderId="0" xfId="0" applyFont="1" applyAlignment="1">
      <alignment horizontal="center" vertical="top"/>
    </xf>
    <xf numFmtId="3" fontId="4" fillId="0" borderId="0" xfId="0" applyNumberFormat="1" applyFont="1" applyAlignment="1">
      <alignment horizontal="center" vertical="top"/>
    </xf>
    <xf numFmtId="0" fontId="5" fillId="0" borderId="0" xfId="0" applyFont="1" applyAlignment="1">
      <alignment vertical="top"/>
    </xf>
    <xf numFmtId="0" fontId="6" fillId="0" borderId="0" xfId="0" applyFont="1" applyAlignment="1">
      <alignment horizontal="right" vertical="top"/>
    </xf>
    <xf numFmtId="0" fontId="7" fillId="0" borderId="0" xfId="0" applyFont="1" applyAlignment="1">
      <alignment vertical="top"/>
    </xf>
    <xf numFmtId="3" fontId="4" fillId="0" borderId="0" xfId="0" applyNumberFormat="1" applyFont="1" applyBorder="1" applyAlignment="1">
      <alignment horizontal="center" vertical="top"/>
    </xf>
    <xf numFmtId="3" fontId="8" fillId="0" borderId="0" xfId="0" applyNumberFormat="1" applyFont="1" applyAlignment="1">
      <alignment horizontal="right" vertical="top"/>
    </xf>
    <xf numFmtId="3" fontId="4" fillId="0" borderId="0" xfId="0" applyNumberFormat="1" applyFont="1" applyAlignment="1">
      <alignment horizontal="right" vertical="top"/>
    </xf>
    <xf numFmtId="4" fontId="4" fillId="0" borderId="0" xfId="0" applyNumberFormat="1" applyFont="1" applyAlignment="1">
      <alignment horizontal="right" vertical="top"/>
    </xf>
    <xf numFmtId="0" fontId="4" fillId="0" borderId="0" xfId="0" applyFont="1" applyFill="1" applyAlignment="1">
      <alignment horizontal="center" vertical="top"/>
    </xf>
    <xf numFmtId="0" fontId="0" fillId="0" borderId="0" xfId="0" applyFont="1" applyAlignment="1">
      <alignment/>
    </xf>
    <xf numFmtId="0" fontId="4" fillId="0" borderId="0" xfId="0" applyFont="1" applyAlignment="1">
      <alignment horizontal="center" vertical="justify" wrapText="1"/>
    </xf>
    <xf numFmtId="0" fontId="6" fillId="0" borderId="0" xfId="0" applyFont="1" applyAlignment="1">
      <alignment horizontal="center" vertical="justify" wrapText="1"/>
    </xf>
    <xf numFmtId="0" fontId="4" fillId="0" borderId="0" xfId="0" applyFont="1" applyBorder="1" applyAlignment="1">
      <alignment horizontal="center" vertical="justify" wrapText="1"/>
    </xf>
    <xf numFmtId="0" fontId="7" fillId="0" borderId="0" xfId="0" applyFont="1" applyAlignment="1">
      <alignment horizontal="center" vertical="top"/>
    </xf>
    <xf numFmtId="0" fontId="4" fillId="0" borderId="0" xfId="0" applyFont="1" applyFill="1" applyAlignment="1">
      <alignment horizontal="center" vertical="justify" wrapText="1"/>
    </xf>
    <xf numFmtId="0" fontId="1" fillId="0" borderId="0" xfId="0" applyFont="1" applyAlignment="1">
      <alignment wrapText="1"/>
    </xf>
    <xf numFmtId="187" fontId="4" fillId="0" borderId="0" xfId="0" applyNumberFormat="1" applyFont="1" applyBorder="1" applyAlignment="1">
      <alignment horizontal="center" vertical="top"/>
    </xf>
    <xf numFmtId="3" fontId="4" fillId="0" borderId="0" xfId="0" applyNumberFormat="1" applyFont="1" applyBorder="1" applyAlignment="1">
      <alignment horizontal="right" vertical="top"/>
    </xf>
    <xf numFmtId="0" fontId="4" fillId="0" borderId="0" xfId="0" applyFont="1" applyAlignment="1">
      <alignment vertical="top"/>
    </xf>
    <xf numFmtId="0" fontId="6" fillId="0" borderId="0" xfId="0" applyFont="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187" fontId="4" fillId="0" borderId="0" xfId="0" applyNumberFormat="1" applyFont="1" applyBorder="1" applyAlignment="1">
      <alignment horizontal="right" vertical="top"/>
    </xf>
    <xf numFmtId="3" fontId="6" fillId="0" borderId="0" xfId="0" applyNumberFormat="1" applyFont="1" applyAlignment="1">
      <alignment horizontal="right" vertical="top"/>
    </xf>
    <xf numFmtId="187" fontId="8" fillId="0" borderId="0" xfId="0" applyNumberFormat="1" applyFont="1" applyBorder="1" applyAlignment="1">
      <alignment horizontal="right" vertical="top"/>
    </xf>
    <xf numFmtId="3" fontId="4" fillId="0" borderId="0" xfId="0" applyNumberFormat="1" applyFont="1" applyBorder="1" applyAlignment="1">
      <alignment vertical="top"/>
    </xf>
    <xf numFmtId="0" fontId="4" fillId="0" borderId="0" xfId="0" applyFont="1" applyBorder="1" applyAlignment="1">
      <alignment vertical="justify" wrapText="1"/>
    </xf>
    <xf numFmtId="3" fontId="8" fillId="0" borderId="0" xfId="0" applyNumberFormat="1" applyFont="1" applyAlignment="1">
      <alignment vertical="top"/>
    </xf>
    <xf numFmtId="0" fontId="8" fillId="0" borderId="0" xfId="0" applyFont="1" applyBorder="1" applyAlignment="1">
      <alignment vertical="justify" wrapText="1"/>
    </xf>
    <xf numFmtId="0" fontId="4" fillId="0" borderId="0" xfId="0" applyFont="1" applyAlignment="1">
      <alignment vertical="justify" wrapText="1"/>
    </xf>
    <xf numFmtId="187" fontId="4" fillId="0" borderId="0" xfId="0" applyNumberFormat="1" applyFont="1" applyBorder="1" applyAlignment="1">
      <alignment vertical="top"/>
    </xf>
    <xf numFmtId="3" fontId="9" fillId="0" borderId="1" xfId="0" applyNumberFormat="1" applyFont="1" applyBorder="1" applyAlignment="1">
      <alignment horizontal="left" vertical="top" wrapText="1"/>
    </xf>
    <xf numFmtId="0" fontId="9" fillId="0" borderId="1" xfId="0" applyFont="1" applyBorder="1" applyAlignment="1">
      <alignment horizontal="center" vertical="top" wrapText="1"/>
    </xf>
    <xf numFmtId="3" fontId="9" fillId="0" borderId="1" xfId="0" applyNumberFormat="1" applyFont="1" applyBorder="1" applyAlignment="1">
      <alignment horizontal="center" vertical="top" wrapText="1"/>
    </xf>
    <xf numFmtId="0" fontId="6" fillId="0" borderId="2" xfId="0" applyFont="1" applyBorder="1" applyAlignment="1">
      <alignment horizontal="justify" vertical="justify" wrapText="1"/>
    </xf>
    <xf numFmtId="0" fontId="9" fillId="0" borderId="3" xfId="0" applyFont="1" applyBorder="1" applyAlignment="1">
      <alignment horizontal="justify" vertical="justify" wrapText="1"/>
    </xf>
    <xf numFmtId="0" fontId="4" fillId="0" borderId="2" xfId="0" applyFont="1" applyBorder="1" applyAlignment="1">
      <alignment horizontal="justify" vertical="justify" wrapText="1"/>
    </xf>
    <xf numFmtId="3" fontId="8" fillId="0" borderId="2" xfId="0" applyNumberFormat="1" applyFont="1" applyBorder="1" applyAlignment="1">
      <alignment horizontal="right" vertical="top"/>
    </xf>
    <xf numFmtId="0" fontId="8" fillId="0" borderId="2" xfId="0" applyFont="1" applyBorder="1" applyAlignment="1">
      <alignment horizontal="right" vertical="justify" wrapText="1"/>
    </xf>
    <xf numFmtId="0" fontId="4" fillId="0" borderId="2" xfId="0" applyFont="1" applyFill="1" applyBorder="1" applyAlignment="1">
      <alignment horizontal="justify" vertical="justify" wrapText="1"/>
    </xf>
    <xf numFmtId="0" fontId="7" fillId="0" borderId="0" xfId="0" applyFont="1" applyBorder="1" applyAlignment="1">
      <alignment horizontal="center" vertical="top" wrapText="1"/>
    </xf>
    <xf numFmtId="187" fontId="7" fillId="0" borderId="0" xfId="0" applyNumberFormat="1" applyFont="1" applyBorder="1" applyAlignment="1">
      <alignment horizontal="right" vertical="top"/>
    </xf>
    <xf numFmtId="0" fontId="11" fillId="0" borderId="0" xfId="0" applyFont="1" applyAlignment="1">
      <alignment horizontal="center" vertical="top"/>
    </xf>
    <xf numFmtId="0" fontId="5" fillId="0" borderId="0" xfId="0" applyFont="1" applyAlignment="1">
      <alignment horizontal="center" vertical="justify" wrapText="1"/>
    </xf>
    <xf numFmtId="0" fontId="11" fillId="0" borderId="0" xfId="0" applyFont="1" applyAlignment="1">
      <alignment vertical="top"/>
    </xf>
    <xf numFmtId="0" fontId="11" fillId="0" borderId="0" xfId="0" applyFont="1" applyAlignment="1">
      <alignment/>
    </xf>
    <xf numFmtId="0" fontId="0" fillId="0" borderId="0" xfId="0" applyFont="1" applyFill="1" applyAlignment="1">
      <alignment/>
    </xf>
    <xf numFmtId="0" fontId="8" fillId="0" borderId="2" xfId="0" applyFont="1" applyBorder="1" applyAlignment="1">
      <alignment horizontal="justify" vertical="justify" wrapText="1"/>
    </xf>
    <xf numFmtId="187" fontId="4" fillId="0" borderId="0" xfId="0" applyNumberFormat="1" applyFont="1" applyAlignment="1">
      <alignment vertical="top"/>
    </xf>
    <xf numFmtId="0" fontId="15" fillId="0" borderId="0" xfId="0" applyFont="1" applyAlignment="1">
      <alignment/>
    </xf>
    <xf numFmtId="0" fontId="0" fillId="0" borderId="0" xfId="0" applyAlignment="1">
      <alignment horizontal="centerContinuous" vertical="center" wrapText="1"/>
    </xf>
    <xf numFmtId="0" fontId="5" fillId="0" borderId="2" xfId="0" applyFont="1" applyBorder="1" applyAlignment="1">
      <alignment vertical="top"/>
    </xf>
    <xf numFmtId="0" fontId="9" fillId="0" borderId="0" xfId="0" applyFont="1" applyAlignment="1">
      <alignment horizontal="left"/>
    </xf>
    <xf numFmtId="0" fontId="4" fillId="0" borderId="0" xfId="0" applyFont="1" applyAlignment="1">
      <alignment/>
    </xf>
    <xf numFmtId="0" fontId="9" fillId="0" borderId="0" xfId="0" applyFont="1" applyAlignment="1">
      <alignment/>
    </xf>
    <xf numFmtId="0" fontId="9" fillId="0" borderId="0" xfId="0" applyFont="1" applyAlignment="1">
      <alignment horizontal="right"/>
    </xf>
    <xf numFmtId="4" fontId="4" fillId="0" borderId="0" xfId="0" applyNumberFormat="1" applyFont="1" applyAlignment="1">
      <alignment/>
    </xf>
    <xf numFmtId="0" fontId="8" fillId="0" borderId="0" xfId="0" applyFont="1" applyAlignment="1">
      <alignment/>
    </xf>
    <xf numFmtId="0" fontId="4" fillId="0" borderId="0" xfId="0" applyFont="1" applyAlignment="1">
      <alignment horizontal="centerContinuous" vertical="center" wrapText="1" shrinkToFit="1"/>
    </xf>
    <xf numFmtId="187" fontId="8" fillId="0" borderId="0" xfId="0" applyNumberFormat="1" applyFont="1" applyAlignment="1">
      <alignment vertical="top"/>
    </xf>
    <xf numFmtId="0" fontId="10" fillId="0" borderId="0" xfId="0" applyFont="1" applyBorder="1" applyAlignment="1">
      <alignment horizontal="center" vertical="top" wrapText="1"/>
    </xf>
    <xf numFmtId="0" fontId="4" fillId="0" borderId="0" xfId="0" applyFont="1" applyFill="1" applyBorder="1" applyAlignment="1">
      <alignment horizontal="center" vertical="top"/>
    </xf>
    <xf numFmtId="0" fontId="4" fillId="2" borderId="0" xfId="0" applyFont="1" applyFill="1" applyBorder="1" applyAlignment="1">
      <alignment horizontal="center" vertical="top"/>
    </xf>
    <xf numFmtId="0" fontId="4" fillId="2" borderId="2" xfId="0" applyFont="1" applyFill="1" applyBorder="1" applyAlignment="1">
      <alignment horizontal="justify" vertical="justify" wrapText="1"/>
    </xf>
    <xf numFmtId="0" fontId="11" fillId="2" borderId="0" xfId="0" applyFont="1" applyFill="1" applyBorder="1" applyAlignment="1">
      <alignment horizontal="center" vertical="top"/>
    </xf>
    <xf numFmtId="0" fontId="5" fillId="2" borderId="2" xfId="0" applyFont="1" applyFill="1" applyBorder="1" applyAlignment="1">
      <alignment horizontal="justify" vertical="justify" wrapText="1"/>
    </xf>
    <xf numFmtId="0" fontId="8" fillId="0" borderId="2" xfId="0" applyFont="1" applyFill="1" applyBorder="1" applyAlignment="1">
      <alignment horizontal="justify" vertical="justify" wrapText="1"/>
    </xf>
    <xf numFmtId="187" fontId="4" fillId="0" borderId="0" xfId="0" applyNumberFormat="1" applyFont="1" applyFill="1" applyBorder="1" applyAlignment="1">
      <alignment vertical="top"/>
    </xf>
    <xf numFmtId="3" fontId="4" fillId="0" borderId="0" xfId="0" applyNumberFormat="1" applyFont="1" applyFill="1" applyAlignment="1">
      <alignment horizontal="right" vertical="top"/>
    </xf>
    <xf numFmtId="0" fontId="7" fillId="0" borderId="0" xfId="0" applyFont="1" applyFill="1" applyBorder="1" applyAlignment="1">
      <alignment horizontal="center" vertical="top" wrapText="1"/>
    </xf>
    <xf numFmtId="0" fontId="5" fillId="0" borderId="0" xfId="0" applyFont="1" applyFill="1" applyAlignment="1">
      <alignment vertical="top"/>
    </xf>
    <xf numFmtId="0" fontId="6" fillId="0" borderId="2" xfId="0" applyFont="1" applyFill="1" applyBorder="1" applyAlignment="1">
      <alignment horizontal="justify" vertical="justify" wrapText="1"/>
    </xf>
    <xf numFmtId="3" fontId="6" fillId="0" borderId="0" xfId="0" applyNumberFormat="1" applyFont="1" applyFill="1" applyAlignment="1">
      <alignment horizontal="right" vertical="top"/>
    </xf>
    <xf numFmtId="3" fontId="9" fillId="0" borderId="1" xfId="0" applyNumberFormat="1" applyFont="1" applyFill="1" applyBorder="1" applyAlignment="1">
      <alignment horizontal="left" vertical="top" wrapText="1"/>
    </xf>
    <xf numFmtId="0" fontId="9" fillId="0" borderId="3" xfId="0" applyFont="1" applyFill="1" applyBorder="1" applyAlignment="1">
      <alignment horizontal="justify" vertical="justify" wrapText="1"/>
    </xf>
    <xf numFmtId="3" fontId="9" fillId="0" borderId="1" xfId="0" applyNumberFormat="1" applyFont="1" applyFill="1" applyBorder="1" applyAlignment="1">
      <alignment horizontal="center" vertical="top" wrapText="1"/>
    </xf>
    <xf numFmtId="0" fontId="8" fillId="0" borderId="1" xfId="0" applyFont="1" applyFill="1" applyBorder="1" applyAlignment="1">
      <alignment horizontal="center" vertical="justify" wrapText="1"/>
    </xf>
    <xf numFmtId="0" fontId="1" fillId="0" borderId="0" xfId="0" applyFont="1" applyFill="1" applyAlignment="1">
      <alignment wrapText="1"/>
    </xf>
    <xf numFmtId="0" fontId="6" fillId="0" borderId="4" xfId="0" applyFont="1" applyFill="1" applyBorder="1" applyAlignment="1">
      <alignment horizontal="justify" vertical="justify" wrapText="1"/>
    </xf>
    <xf numFmtId="0" fontId="5" fillId="0" borderId="2" xfId="0" applyFont="1" applyFill="1" applyBorder="1" applyAlignment="1">
      <alignment vertical="top"/>
    </xf>
    <xf numFmtId="0" fontId="4" fillId="0" borderId="0" xfId="0" applyFont="1" applyFill="1" applyAlignment="1">
      <alignment horizontal="centerContinuous" vertical="center" wrapText="1"/>
    </xf>
    <xf numFmtId="187" fontId="8" fillId="0" borderId="0" xfId="0" applyNumberFormat="1" applyFont="1" applyFill="1" applyBorder="1" applyAlignment="1">
      <alignment vertical="top"/>
    </xf>
    <xf numFmtId="0" fontId="9"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xf>
    <xf numFmtId="0" fontId="0" fillId="0" borderId="0" xfId="0" applyFill="1" applyAlignment="1">
      <alignment/>
    </xf>
    <xf numFmtId="0" fontId="4" fillId="0" borderId="0" xfId="0" applyFont="1" applyFill="1" applyAlignment="1">
      <alignment horizontal="left"/>
    </xf>
    <xf numFmtId="4" fontId="4" fillId="0" borderId="0" xfId="0" applyNumberFormat="1" applyFont="1" applyFill="1" applyAlignment="1">
      <alignment/>
    </xf>
    <xf numFmtId="9" fontId="4" fillId="0" borderId="0" xfId="0" applyNumberFormat="1" applyFont="1" applyFill="1" applyAlignment="1">
      <alignment/>
    </xf>
    <xf numFmtId="0" fontId="4" fillId="0" borderId="0" xfId="0" applyFont="1" applyFill="1" applyAlignment="1" quotePrefix="1">
      <alignment horizontal="center"/>
    </xf>
    <xf numFmtId="0" fontId="9" fillId="0" borderId="0" xfId="0" applyFont="1" applyFill="1" applyAlignment="1">
      <alignment/>
    </xf>
    <xf numFmtId="4" fontId="8" fillId="0" borderId="0" xfId="0" applyNumberFormat="1" applyFont="1" applyFill="1" applyAlignment="1">
      <alignment/>
    </xf>
    <xf numFmtId="0" fontId="4" fillId="0" borderId="0" xfId="0" applyFont="1" applyFill="1" applyAlignment="1">
      <alignment horizontal="centerContinuous" wrapText="1"/>
    </xf>
    <xf numFmtId="0" fontId="6" fillId="0" borderId="0" xfId="0" applyFont="1" applyFill="1" applyAlignment="1">
      <alignment horizontal="center" vertical="justify" wrapText="1"/>
    </xf>
    <xf numFmtId="0" fontId="6" fillId="0" borderId="0" xfId="0" applyFont="1" applyFill="1" applyAlignment="1">
      <alignment vertical="top"/>
    </xf>
    <xf numFmtId="0" fontId="6" fillId="0" borderId="0" xfId="0" applyFont="1" applyFill="1" applyAlignment="1">
      <alignment horizontal="right" vertical="top"/>
    </xf>
    <xf numFmtId="0" fontId="9" fillId="0" borderId="1" xfId="0" applyFont="1" applyFill="1" applyBorder="1" applyAlignment="1">
      <alignment horizontal="center" vertical="top" wrapText="1"/>
    </xf>
    <xf numFmtId="0" fontId="7" fillId="0" borderId="0" xfId="0" applyFont="1" applyFill="1" applyAlignment="1">
      <alignment vertical="top"/>
    </xf>
    <xf numFmtId="0" fontId="4" fillId="0" borderId="0" xfId="0" applyFont="1" applyFill="1" applyBorder="1" applyAlignment="1">
      <alignment horizontal="center" vertical="justify" wrapText="1"/>
    </xf>
    <xf numFmtId="0" fontId="4" fillId="0" borderId="0" xfId="0" applyFont="1" applyFill="1" applyBorder="1" applyAlignment="1">
      <alignment vertical="top"/>
    </xf>
    <xf numFmtId="3" fontId="4" fillId="0" borderId="0" xfId="0" applyNumberFormat="1" applyFont="1" applyFill="1" applyBorder="1" applyAlignment="1">
      <alignment horizontal="right" vertical="top"/>
    </xf>
    <xf numFmtId="0" fontId="4" fillId="0" borderId="2" xfId="0" applyFont="1" applyFill="1" applyBorder="1" applyAlignment="1">
      <alignment horizontal="justify" vertical="top" wrapText="1"/>
    </xf>
    <xf numFmtId="3" fontId="4" fillId="0" borderId="0" xfId="0" applyNumberFormat="1" applyFont="1" applyFill="1" applyBorder="1" applyAlignment="1">
      <alignment vertical="top"/>
    </xf>
    <xf numFmtId="0" fontId="4" fillId="0" borderId="0" xfId="0" applyFont="1" applyFill="1" applyBorder="1" applyAlignment="1">
      <alignment vertical="top" wrapText="1"/>
    </xf>
    <xf numFmtId="187" fontId="4" fillId="0" borderId="0" xfId="0" applyNumberFormat="1" applyFont="1" applyFill="1" applyBorder="1" applyAlignment="1">
      <alignment horizontal="center" vertical="top"/>
    </xf>
    <xf numFmtId="187" fontId="4" fillId="0" borderId="0" xfId="0" applyNumberFormat="1" applyFont="1" applyFill="1" applyBorder="1" applyAlignment="1">
      <alignment horizontal="right" vertical="top"/>
    </xf>
    <xf numFmtId="0" fontId="4" fillId="0" borderId="0" xfId="0" applyFont="1" applyFill="1" applyBorder="1" applyAlignment="1">
      <alignment vertical="justify" wrapText="1"/>
    </xf>
    <xf numFmtId="3" fontId="4" fillId="0" borderId="0" xfId="0" applyNumberFormat="1" applyFont="1" applyFill="1" applyBorder="1" applyAlignment="1">
      <alignment horizontal="center" vertical="top"/>
    </xf>
    <xf numFmtId="3" fontId="8" fillId="0" borderId="2" xfId="0" applyNumberFormat="1" applyFont="1" applyFill="1" applyBorder="1" applyAlignment="1">
      <alignment horizontal="right" vertical="top"/>
    </xf>
    <xf numFmtId="3" fontId="8" fillId="0" borderId="0" xfId="0" applyNumberFormat="1" applyFont="1" applyFill="1" applyAlignment="1">
      <alignment vertical="top"/>
    </xf>
    <xf numFmtId="3" fontId="8" fillId="0" borderId="0" xfId="0" applyNumberFormat="1" applyFont="1" applyFill="1" applyAlignment="1">
      <alignment horizontal="right" vertical="top"/>
    </xf>
    <xf numFmtId="187" fontId="8" fillId="0" borderId="0" xfId="0" applyNumberFormat="1" applyFont="1" applyFill="1" applyBorder="1" applyAlignment="1">
      <alignment horizontal="right" vertical="top"/>
    </xf>
    <xf numFmtId="0" fontId="8" fillId="0" borderId="2" xfId="0" applyFont="1" applyFill="1" applyBorder="1" applyAlignment="1">
      <alignment horizontal="right" vertical="justify" wrapText="1"/>
    </xf>
    <xf numFmtId="0" fontId="8" fillId="0" borderId="0" xfId="0" applyFont="1" applyFill="1" applyBorder="1" applyAlignment="1">
      <alignment vertical="justify" wrapText="1"/>
    </xf>
    <xf numFmtId="0" fontId="4" fillId="0" borderId="0" xfId="0" applyFont="1" applyFill="1" applyAlignment="1">
      <alignment vertical="top"/>
    </xf>
    <xf numFmtId="0" fontId="4" fillId="0" borderId="0" xfId="0" applyFont="1" applyFill="1" applyAlignment="1">
      <alignment vertical="justify" wrapText="1"/>
    </xf>
    <xf numFmtId="3" fontId="4" fillId="0" borderId="0" xfId="0" applyNumberFormat="1" applyFont="1" applyFill="1" applyAlignment="1">
      <alignment horizontal="center" vertical="top"/>
    </xf>
    <xf numFmtId="0" fontId="11" fillId="0" borderId="0" xfId="0" applyFont="1" applyFill="1" applyAlignment="1">
      <alignment horizontal="center" vertical="top"/>
    </xf>
    <xf numFmtId="0" fontId="7" fillId="0" borderId="0" xfId="0" applyFont="1" applyFill="1" applyAlignment="1">
      <alignment horizontal="center" vertical="top"/>
    </xf>
    <xf numFmtId="187" fontId="7" fillId="0" borderId="0" xfId="0" applyNumberFormat="1" applyFont="1" applyFill="1" applyBorder="1" applyAlignment="1">
      <alignment horizontal="right" vertical="top"/>
    </xf>
    <xf numFmtId="0" fontId="11" fillId="0" borderId="0" xfId="0" applyFont="1" applyFill="1" applyAlignment="1">
      <alignment/>
    </xf>
    <xf numFmtId="4" fontId="4" fillId="0" borderId="0" xfId="0" applyNumberFormat="1" applyFont="1" applyFill="1" applyAlignment="1">
      <alignment horizontal="right" vertical="top"/>
    </xf>
    <xf numFmtId="0" fontId="11" fillId="0" borderId="0" xfId="0" applyFont="1" applyFill="1" applyBorder="1" applyAlignment="1">
      <alignment horizontal="center" vertical="top"/>
    </xf>
    <xf numFmtId="0" fontId="5" fillId="0" borderId="2" xfId="0" applyFont="1" applyFill="1" applyBorder="1" applyAlignment="1">
      <alignment horizontal="justify" vertical="justify" wrapText="1"/>
    </xf>
    <xf numFmtId="0" fontId="5" fillId="0" borderId="0" xfId="0" applyFont="1" applyFill="1" applyAlignment="1">
      <alignment horizontal="center" vertical="justify" wrapText="1"/>
    </xf>
    <xf numFmtId="0" fontId="11" fillId="0" borderId="0" xfId="0" applyFont="1" applyFill="1" applyAlignment="1">
      <alignment vertical="top"/>
    </xf>
    <xf numFmtId="0" fontId="9" fillId="0" borderId="2" xfId="0" applyFont="1" applyFill="1" applyBorder="1" applyAlignment="1">
      <alignment horizontal="justify" vertical="justify" wrapText="1"/>
    </xf>
    <xf numFmtId="0" fontId="9" fillId="0" borderId="0" xfId="0" applyFont="1" applyFill="1" applyAlignment="1">
      <alignment horizontal="center" vertical="justify" wrapText="1"/>
    </xf>
    <xf numFmtId="0" fontId="10" fillId="0" borderId="0" xfId="0" applyFont="1" applyFill="1" applyBorder="1" applyAlignment="1">
      <alignment vertical="top" wrapText="1"/>
    </xf>
    <xf numFmtId="0" fontId="10" fillId="0" borderId="0" xfId="0" applyFont="1" applyBorder="1" applyAlignment="1">
      <alignment vertical="top" wrapText="1"/>
    </xf>
    <xf numFmtId="0" fontId="12" fillId="0" borderId="0" xfId="0" applyFont="1" applyFill="1" applyBorder="1" applyAlignment="1">
      <alignment horizontal="center" vertical="top" wrapText="1"/>
    </xf>
    <xf numFmtId="0" fontId="9" fillId="0" borderId="1" xfId="0" applyFont="1" applyFill="1" applyBorder="1" applyAlignment="1">
      <alignment horizontal="center" vertical="justify" wrapText="1"/>
    </xf>
    <xf numFmtId="0" fontId="10" fillId="0" borderId="0" xfId="0" applyFont="1" applyFill="1" applyBorder="1" applyAlignment="1">
      <alignment horizontal="center" vertical="top" wrapText="1"/>
    </xf>
    <xf numFmtId="0" fontId="9" fillId="0" borderId="1" xfId="0" applyFont="1" applyBorder="1" applyAlignment="1">
      <alignment horizontal="center" vertical="justify" wrapText="1"/>
    </xf>
    <xf numFmtId="0" fontId="10" fillId="0" borderId="0" xfId="0" applyFont="1" applyBorder="1" applyAlignment="1">
      <alignment horizontal="center" vertical="top" wrapText="1"/>
    </xf>
    <xf numFmtId="0" fontId="7" fillId="0" borderId="0" xfId="0" applyFont="1" applyBorder="1" applyAlignment="1">
      <alignment horizontal="center" vertical="top" wrapText="1"/>
    </xf>
    <xf numFmtId="0" fontId="0" fillId="0" borderId="0" xfId="0" applyFill="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47625</xdr:rowOff>
    </xdr:from>
    <xdr:to>
      <xdr:col>6</xdr:col>
      <xdr:colOff>990600</xdr:colOff>
      <xdr:row>1</xdr:row>
      <xdr:rowOff>276225</xdr:rowOff>
    </xdr:to>
    <xdr:pic>
      <xdr:nvPicPr>
        <xdr:cNvPr id="1" name="Picture 2"/>
        <xdr:cNvPicPr preferRelativeResize="1">
          <a:picLocks noChangeAspect="1"/>
        </xdr:cNvPicPr>
      </xdr:nvPicPr>
      <xdr:blipFill>
        <a:blip r:embed="rId1"/>
        <a:stretch>
          <a:fillRect/>
        </a:stretch>
      </xdr:blipFill>
      <xdr:spPr>
        <a:xfrm rot="10800000" flipH="1" flipV="1">
          <a:off x="9001125" y="47625"/>
          <a:ext cx="209550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28575</xdr:rowOff>
    </xdr:from>
    <xdr:to>
      <xdr:col>5</xdr:col>
      <xdr:colOff>1190625</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67475" y="28575"/>
          <a:ext cx="2095500" cy="457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0</xdr:row>
      <xdr:rowOff>28575</xdr:rowOff>
    </xdr:from>
    <xdr:to>
      <xdr:col>5</xdr:col>
      <xdr:colOff>1162050</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38900" y="28575"/>
          <a:ext cx="2095500"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28575</xdr:rowOff>
    </xdr:from>
    <xdr:to>
      <xdr:col>5</xdr:col>
      <xdr:colOff>1181100</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57950" y="28575"/>
          <a:ext cx="2095500"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28575</xdr:rowOff>
    </xdr:from>
    <xdr:to>
      <xdr:col>5</xdr:col>
      <xdr:colOff>1190625</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67475" y="28575"/>
          <a:ext cx="2095500"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28575</xdr:rowOff>
    </xdr:from>
    <xdr:to>
      <xdr:col>5</xdr:col>
      <xdr:colOff>1181100</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57950" y="28575"/>
          <a:ext cx="2095500" cy="457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28575</xdr:rowOff>
    </xdr:from>
    <xdr:to>
      <xdr:col>6</xdr:col>
      <xdr:colOff>0</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77000" y="28575"/>
          <a:ext cx="2095500" cy="457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28575</xdr:rowOff>
    </xdr:from>
    <xdr:to>
      <xdr:col>6</xdr:col>
      <xdr:colOff>0</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77000" y="28575"/>
          <a:ext cx="2095500" cy="457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0</xdr:row>
      <xdr:rowOff>85725</xdr:rowOff>
    </xdr:from>
    <xdr:to>
      <xdr:col>7</xdr:col>
      <xdr:colOff>723900</xdr:colOff>
      <xdr:row>1</xdr:row>
      <xdr:rowOff>314325</xdr:rowOff>
    </xdr:to>
    <xdr:pic>
      <xdr:nvPicPr>
        <xdr:cNvPr id="1" name="Picture 2"/>
        <xdr:cNvPicPr preferRelativeResize="1">
          <a:picLocks noChangeAspect="1"/>
        </xdr:cNvPicPr>
      </xdr:nvPicPr>
      <xdr:blipFill>
        <a:blip r:embed="rId1"/>
        <a:stretch>
          <a:fillRect/>
        </a:stretch>
      </xdr:blipFill>
      <xdr:spPr>
        <a:xfrm rot="10800000" flipH="1" flipV="1">
          <a:off x="6877050" y="85725"/>
          <a:ext cx="2095500" cy="457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0</xdr:row>
      <xdr:rowOff>28575</xdr:rowOff>
    </xdr:from>
    <xdr:to>
      <xdr:col>9</xdr:col>
      <xdr:colOff>600075</xdr:colOff>
      <xdr:row>0</xdr:row>
      <xdr:rowOff>485775</xdr:rowOff>
    </xdr:to>
    <xdr:pic>
      <xdr:nvPicPr>
        <xdr:cNvPr id="1" name="Picture 2"/>
        <xdr:cNvPicPr preferRelativeResize="1">
          <a:picLocks noChangeAspect="1"/>
        </xdr:cNvPicPr>
      </xdr:nvPicPr>
      <xdr:blipFill>
        <a:blip r:embed="rId1"/>
        <a:stretch>
          <a:fillRect/>
        </a:stretch>
      </xdr:blipFill>
      <xdr:spPr>
        <a:xfrm rot="10800000" flipH="1" flipV="1">
          <a:off x="4895850" y="28575"/>
          <a:ext cx="20955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28575</xdr:rowOff>
    </xdr:from>
    <xdr:to>
      <xdr:col>6</xdr:col>
      <xdr:colOff>0</xdr:colOff>
      <xdr:row>1</xdr:row>
      <xdr:rowOff>257175</xdr:rowOff>
    </xdr:to>
    <xdr:pic>
      <xdr:nvPicPr>
        <xdr:cNvPr id="1" name="Picture 8"/>
        <xdr:cNvPicPr preferRelativeResize="1">
          <a:picLocks noChangeAspect="1"/>
        </xdr:cNvPicPr>
      </xdr:nvPicPr>
      <xdr:blipFill>
        <a:blip r:embed="rId1"/>
        <a:stretch>
          <a:fillRect/>
        </a:stretch>
      </xdr:blipFill>
      <xdr:spPr>
        <a:xfrm rot="10800000" flipH="1" flipV="1">
          <a:off x="6477000" y="28575"/>
          <a:ext cx="20955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28575</xdr:rowOff>
    </xdr:from>
    <xdr:to>
      <xdr:col>5</xdr:col>
      <xdr:colOff>1152525</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29375" y="28575"/>
          <a:ext cx="209550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28575</xdr:rowOff>
    </xdr:from>
    <xdr:to>
      <xdr:col>5</xdr:col>
      <xdr:colOff>1190625</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67475" y="28575"/>
          <a:ext cx="2095500"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28575</xdr:rowOff>
    </xdr:from>
    <xdr:to>
      <xdr:col>5</xdr:col>
      <xdr:colOff>1190625</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67475" y="28575"/>
          <a:ext cx="2095500"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28575</xdr:rowOff>
    </xdr:from>
    <xdr:to>
      <xdr:col>5</xdr:col>
      <xdr:colOff>1190625</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67475" y="28575"/>
          <a:ext cx="2095500" cy="457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28575</xdr:rowOff>
    </xdr:from>
    <xdr:to>
      <xdr:col>5</xdr:col>
      <xdr:colOff>1181100</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57950" y="28575"/>
          <a:ext cx="209550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28575</xdr:rowOff>
    </xdr:from>
    <xdr:to>
      <xdr:col>5</xdr:col>
      <xdr:colOff>1181100</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57950" y="28575"/>
          <a:ext cx="2095500"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28575</xdr:rowOff>
    </xdr:from>
    <xdr:to>
      <xdr:col>5</xdr:col>
      <xdr:colOff>1181100</xdr:colOff>
      <xdr:row>1</xdr:row>
      <xdr:rowOff>257175</xdr:rowOff>
    </xdr:to>
    <xdr:pic>
      <xdr:nvPicPr>
        <xdr:cNvPr id="1" name="Picture 1"/>
        <xdr:cNvPicPr preferRelativeResize="1">
          <a:picLocks noChangeAspect="1"/>
        </xdr:cNvPicPr>
      </xdr:nvPicPr>
      <xdr:blipFill>
        <a:blip r:embed="rId1"/>
        <a:stretch>
          <a:fillRect/>
        </a:stretch>
      </xdr:blipFill>
      <xdr:spPr>
        <a:xfrm rot="10800000" flipH="1" flipV="1">
          <a:off x="6457950" y="28575"/>
          <a:ext cx="20955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0"/>
  <sheetViews>
    <sheetView tabSelected="1" view="pageBreakPreview" zoomScale="75" zoomScaleNormal="75" zoomScaleSheetLayoutView="75" workbookViewId="0" topLeftCell="A1">
      <pane xSplit="2" topLeftCell="C1" activePane="topRight" state="frozen"/>
      <selection pane="topLeft" activeCell="H22" sqref="H22"/>
      <selection pane="topRight" activeCell="B43" sqref="B43"/>
    </sheetView>
  </sheetViews>
  <sheetFormatPr defaultColWidth="11.421875" defaultRowHeight="12.75"/>
  <cols>
    <col min="1" max="1" width="9.00390625" style="1" customWidth="1"/>
    <col min="2" max="2" width="82.8515625" style="38" customWidth="1"/>
    <col min="3" max="3" width="1.1484375" style="8" customWidth="1"/>
    <col min="4" max="4" width="22.00390625" style="32" customWidth="1"/>
    <col min="5" max="5" width="19.00390625" style="32" customWidth="1"/>
    <col min="6" max="6" width="17.57421875" style="32" customWidth="1"/>
    <col min="7" max="7" width="19.140625" style="20" customWidth="1"/>
    <col min="8" max="8" width="11.421875" style="1" customWidth="1"/>
    <col min="9" max="9" width="11.421875" style="32" customWidth="1"/>
    <col min="10" max="10" width="11.421875" style="20" customWidth="1"/>
    <col min="11" max="11" width="11.421875" style="1" customWidth="1"/>
    <col min="12" max="12" width="11.421875" style="32" customWidth="1"/>
    <col min="13" max="13" width="11.421875" style="20" customWidth="1"/>
    <col min="14" max="14" width="11.421875" style="1" customWidth="1"/>
    <col min="15" max="15" width="11.421875" style="32" customWidth="1"/>
    <col min="16" max="16384" width="11.421875" style="11" customWidth="1"/>
  </cols>
  <sheetData>
    <row r="1" spans="1:6" s="48" customFormat="1" ht="18" customHeight="1">
      <c r="A1" s="132" t="s">
        <v>62</v>
      </c>
      <c r="B1" s="132"/>
      <c r="C1" s="132"/>
      <c r="D1" s="69"/>
      <c r="E1" s="69"/>
      <c r="F1" s="69"/>
    </row>
    <row r="2" spans="1:6" s="48" customFormat="1" ht="31.5" customHeight="1">
      <c r="A2" s="132"/>
      <c r="B2" s="132"/>
      <c r="C2" s="132"/>
      <c r="D2" s="69"/>
      <c r="E2" s="69"/>
      <c r="F2" s="69"/>
    </row>
    <row r="3" spans="1:6" s="48" customFormat="1" ht="18">
      <c r="A3" s="71"/>
      <c r="B3" s="71"/>
      <c r="C3" s="71"/>
      <c r="D3" s="69"/>
      <c r="E3" s="69"/>
      <c r="F3" s="69"/>
    </row>
    <row r="4" spans="1:6" s="48" customFormat="1" ht="18">
      <c r="A4" s="72"/>
      <c r="B4" s="73"/>
      <c r="C4" s="74"/>
      <c r="D4" s="69"/>
      <c r="E4" s="69"/>
      <c r="F4" s="69"/>
    </row>
    <row r="5" spans="1:6" s="48" customFormat="1" ht="18">
      <c r="A5" s="72"/>
      <c r="B5" s="73"/>
      <c r="C5" s="74"/>
      <c r="D5" s="69"/>
      <c r="E5" s="69"/>
      <c r="F5" s="69"/>
    </row>
    <row r="6" spans="1:7" s="79" customFormat="1" ht="45">
      <c r="A6" s="75"/>
      <c r="B6" s="76"/>
      <c r="C6" s="77"/>
      <c r="D6" s="78" t="s">
        <v>29</v>
      </c>
      <c r="E6" s="78" t="s">
        <v>40</v>
      </c>
      <c r="F6" s="78" t="s">
        <v>30</v>
      </c>
      <c r="G6" s="78" t="s">
        <v>31</v>
      </c>
    </row>
    <row r="7" spans="1:6" s="48" customFormat="1" ht="14.25">
      <c r="A7" s="10"/>
      <c r="B7" s="80"/>
      <c r="C7" s="74"/>
      <c r="D7" s="69"/>
      <c r="E7" s="69"/>
      <c r="F7" s="69"/>
    </row>
    <row r="8" spans="1:7" s="48" customFormat="1" ht="18">
      <c r="A8" s="10"/>
      <c r="B8" s="81" t="str">
        <f>Ugaldebieta!A4</f>
        <v>UGALDEBIETA (A-8 P.K. 130,0)</v>
      </c>
      <c r="C8" s="69"/>
      <c r="D8" s="69">
        <f>Ugaldebieta!F58</f>
        <v>4823.634848275862</v>
      </c>
      <c r="E8" s="69">
        <f>Ugaldebieta!F66</f>
        <v>5740.125469448276</v>
      </c>
      <c r="F8" s="69">
        <f>Ugaldebieta!F68</f>
        <v>1033.2225845006897</v>
      </c>
      <c r="G8" s="69">
        <f>Ugaldebieta!F70</f>
        <v>6773.348053948966</v>
      </c>
    </row>
    <row r="9" spans="1:7" s="48" customFormat="1" ht="8.25" customHeight="1">
      <c r="A9" s="10"/>
      <c r="B9" s="81"/>
      <c r="C9" s="69"/>
      <c r="D9" s="69"/>
      <c r="E9" s="69"/>
      <c r="F9" s="69"/>
      <c r="G9" s="69"/>
    </row>
    <row r="10" spans="1:7" s="48" customFormat="1" ht="18">
      <c r="A10" s="10"/>
      <c r="B10" s="81" t="str">
        <f>Nocedal!A4</f>
        <v>NOCEDAL (A-8 P.K. 129,0)</v>
      </c>
      <c r="C10" s="69"/>
      <c r="D10" s="69">
        <f>Nocedal!F58</f>
        <v>6693.554848275862</v>
      </c>
      <c r="E10" s="69">
        <f>Nocedal!F66</f>
        <v>7965.330269448276</v>
      </c>
      <c r="F10" s="69">
        <f>Nocedal!F68</f>
        <v>1433.7594485006896</v>
      </c>
      <c r="G10" s="69">
        <f>Nocedal!F70</f>
        <v>9399.089717948966</v>
      </c>
    </row>
    <row r="11" spans="1:6" s="48" customFormat="1" ht="8.25" customHeight="1">
      <c r="A11" s="10"/>
      <c r="B11" s="81"/>
      <c r="C11" s="69"/>
      <c r="D11" s="69"/>
      <c r="E11" s="69"/>
      <c r="F11" s="69"/>
    </row>
    <row r="12" spans="2:7" ht="18">
      <c r="B12" s="81" t="str">
        <f>Urioste!A4</f>
        <v>URIOSTE (A-8 P.K. 127,7)</v>
      </c>
      <c r="D12" s="32">
        <f>Urioste!F58</f>
        <v>7010.024848275862</v>
      </c>
      <c r="E12" s="32">
        <f>Urioste!F66</f>
        <v>8341.929569448275</v>
      </c>
      <c r="F12" s="32">
        <f>Urioste!F68</f>
        <v>1501.5473225006895</v>
      </c>
      <c r="G12" s="32">
        <f>Urioste!F70</f>
        <v>9843.476891948965</v>
      </c>
    </row>
    <row r="13" ht="8.25" customHeight="1">
      <c r="B13" s="81"/>
    </row>
    <row r="14" spans="2:7" ht="18">
      <c r="B14" s="81" t="str">
        <f>Salcedillo!A4</f>
        <v>SALCEDILLO (A-8 VÍA LATERAL P.K. 126,5)</v>
      </c>
      <c r="D14" s="32">
        <f>Salcedillo!F58</f>
        <v>5996.3548482758615</v>
      </c>
      <c r="E14" s="32">
        <f>Salcedillo!F66</f>
        <v>7135.662269448275</v>
      </c>
      <c r="F14" s="32">
        <f>Salcedillo!F68</f>
        <v>1284.4192085006894</v>
      </c>
      <c r="G14" s="32">
        <f>Salcedillo!F70</f>
        <v>8420.081477948965</v>
      </c>
    </row>
    <row r="15" ht="8.25" customHeight="1">
      <c r="B15" s="81"/>
    </row>
    <row r="16" spans="2:7" ht="18" customHeight="1">
      <c r="B16" s="81" t="str">
        <f>+Sestao!A4</f>
        <v>SESTAO (INCORPORACIÓN A-8)</v>
      </c>
      <c r="D16" s="32">
        <f>+Sestao!F58</f>
        <v>6481.890710344827</v>
      </c>
      <c r="E16" s="32">
        <f>+Sestao!F66</f>
        <v>7713.449945310344</v>
      </c>
      <c r="F16" s="32">
        <f>+Sestao!F68</f>
        <v>1388.420990155862</v>
      </c>
      <c r="G16" s="32">
        <f>+Sestao!F70</f>
        <v>9101.870935466206</v>
      </c>
    </row>
    <row r="17" ht="8.25" customHeight="1">
      <c r="B17" s="81"/>
    </row>
    <row r="18" spans="2:7" ht="18">
      <c r="B18" s="81" t="str">
        <f>Trapaga!A4</f>
        <v>TRAPAGA (A-8 P.K. 125,5)</v>
      </c>
      <c r="D18" s="32">
        <f>Trapaga!F58</f>
        <v>6083.764848275861</v>
      </c>
      <c r="E18" s="32">
        <f>Trapaga!F66</f>
        <v>7239.680169448275</v>
      </c>
      <c r="F18" s="32">
        <f>Trapaga!F68</f>
        <v>1303.1424305006894</v>
      </c>
      <c r="G18" s="32">
        <f>Trapaga!F70</f>
        <v>8542.822599948964</v>
      </c>
    </row>
    <row r="19" ht="8.25" customHeight="1">
      <c r="B19" s="81"/>
    </row>
    <row r="20" spans="2:7" ht="18">
      <c r="B20" s="81" t="str">
        <f>Larraskitu!A4</f>
        <v>LARRASKITU (A-8 P.K. 115,5)</v>
      </c>
      <c r="D20" s="32">
        <f>Larraskitu!F58</f>
        <v>5742.764848275861</v>
      </c>
      <c r="E20" s="32">
        <f>Larraskitu!F66</f>
        <v>6833.890169448275</v>
      </c>
      <c r="F20" s="32">
        <f>Larraskitu!F68</f>
        <v>1230.1002305006893</v>
      </c>
      <c r="G20" s="32">
        <f>Larraskitu!F70</f>
        <v>8063.990399948964</v>
      </c>
    </row>
    <row r="21" ht="8.25" customHeight="1">
      <c r="B21" s="81"/>
    </row>
    <row r="22" spans="2:7" ht="18" customHeight="1">
      <c r="B22" s="81" t="str">
        <f>+Miribilla!A4</f>
        <v>MIRIBILLA (BI-631 P.K. 0,3)</v>
      </c>
      <c r="D22" s="32">
        <f>+Miribilla!F58</f>
        <v>5531.430710344828</v>
      </c>
      <c r="E22" s="32">
        <f>+Miribilla!F66</f>
        <v>6582.402545310346</v>
      </c>
      <c r="F22" s="32">
        <f>+Miribilla!F68</f>
        <v>1184.8324581558622</v>
      </c>
      <c r="G22" s="32">
        <f>+Miribilla!F70</f>
        <v>7767.235003466209</v>
      </c>
    </row>
    <row r="23" ht="8.25" customHeight="1">
      <c r="B23" s="81"/>
    </row>
    <row r="24" spans="2:7" ht="18">
      <c r="B24" s="81" t="str">
        <f>Irusta!A4</f>
        <v>IRUSTA (A-8 P.K. 114,5)</v>
      </c>
      <c r="D24" s="32">
        <f>Irusta!F58</f>
        <v>6114.764848275861</v>
      </c>
      <c r="E24" s="32">
        <f>Irusta!F66</f>
        <v>7276.570169448275</v>
      </c>
      <c r="F24" s="32">
        <f>Irusta!F68</f>
        <v>1309.7826305006895</v>
      </c>
      <c r="G24" s="32">
        <f>Irusta!F70</f>
        <v>8586.352799948965</v>
      </c>
    </row>
    <row r="25" ht="8.25" customHeight="1">
      <c r="B25" s="81"/>
    </row>
    <row r="26" spans="2:7" ht="18">
      <c r="B26" s="81" t="str">
        <f>'Puerto Santurtzi'!A4</f>
        <v>PUERTO SANTURTZI (INCORPORACIÓN A-8)</v>
      </c>
      <c r="D26" s="32">
        <f>'Puerto Santurtzi'!F58</f>
        <v>5677.750710344828</v>
      </c>
      <c r="E26" s="32">
        <f>'Puerto Santurtzi'!F66</f>
        <v>6756.523345310346</v>
      </c>
      <c r="F26" s="32">
        <f>'Puerto Santurtzi'!F68</f>
        <v>1216.174202155862</v>
      </c>
      <c r="G26" s="32">
        <f>'Puerto Santurtzi'!F70</f>
        <v>7972.697547466208</v>
      </c>
    </row>
    <row r="27" spans="2:7" ht="8.25" customHeight="1">
      <c r="B27" s="81"/>
      <c r="G27" s="32"/>
    </row>
    <row r="28" spans="2:7" ht="18">
      <c r="B28" s="81" t="str">
        <f>+Santurtzi!A4</f>
        <v>SANTURTZI (INCORPORACIÓN A-8)</v>
      </c>
      <c r="D28" s="32">
        <f>+Santurtzi!F58</f>
        <v>6581.250710344828</v>
      </c>
      <c r="E28" s="32">
        <f>+Santurtzi!F66</f>
        <v>7831.6883453103455</v>
      </c>
      <c r="F28" s="32">
        <f>+Santurtzi!F68</f>
        <v>1409.7039021558621</v>
      </c>
      <c r="G28" s="32">
        <f>+Santurtzi!F70</f>
        <v>9241.392247466207</v>
      </c>
    </row>
    <row r="29" spans="2:7" ht="8.25" customHeight="1">
      <c r="B29" s="81"/>
      <c r="G29" s="32"/>
    </row>
    <row r="30" spans="2:7" ht="18" customHeight="1">
      <c r="B30" s="81" t="str">
        <f>+Portugalete!A4</f>
        <v>PORTUGALETE (INCORPORACIÓN A-8)</v>
      </c>
      <c r="D30" s="32">
        <f>+Portugalete!F58</f>
        <v>6604.250710344828</v>
      </c>
      <c r="E30" s="32">
        <f>+Portugalete!F66</f>
        <v>7859.058345310345</v>
      </c>
      <c r="F30" s="32">
        <f>+Portugalete!F68</f>
        <v>1414.6305021558621</v>
      </c>
      <c r="G30" s="32">
        <f>+Portugalete!F70</f>
        <v>9273.688847466208</v>
      </c>
    </row>
    <row r="31" spans="2:7" ht="8.25" customHeight="1">
      <c r="B31" s="81"/>
      <c r="G31" s="32"/>
    </row>
    <row r="32" spans="2:7" ht="18" customHeight="1">
      <c r="B32" s="81" t="str">
        <f>'Larraskitu-Ugaldebieta'!A4</f>
        <v>LARRASKITU-UGALDEBIETA</v>
      </c>
      <c r="D32" s="32">
        <f>'Larraskitu-Ugaldebieta'!F58</f>
        <v>57171.17088275862</v>
      </c>
      <c r="E32" s="32">
        <f>'Larraskitu-Ugaldebieta'!F66</f>
        <v>68033.69335048276</v>
      </c>
      <c r="F32" s="32">
        <f>'Larraskitu-Ugaldebieta'!F68</f>
        <v>12246.064803086896</v>
      </c>
      <c r="G32" s="32">
        <f>'Larraskitu-Ugaldebieta'!F70</f>
        <v>80279.75815356965</v>
      </c>
    </row>
    <row r="33" spans="2:7" ht="8.25" customHeight="1">
      <c r="B33" s="81"/>
      <c r="G33" s="32"/>
    </row>
    <row r="34" spans="2:7" ht="18" customHeight="1">
      <c r="B34" s="81" t="str">
        <f>'Cruces-Trapaga'!A4</f>
        <v>CRUCES-TRAPAGA</v>
      </c>
      <c r="D34" s="32">
        <f>'Cruces-Trapaga'!F58</f>
        <v>24437.18484827586</v>
      </c>
      <c r="E34" s="32">
        <f>'Cruces-Trapaga'!F66</f>
        <v>29080.249969448276</v>
      </c>
      <c r="F34" s="32">
        <f>'Cruces-Trapaga'!F68</f>
        <v>5234.444994500689</v>
      </c>
      <c r="G34" s="32">
        <f>'Cruces-Trapaga'!F70</f>
        <v>34314.69496394896</v>
      </c>
    </row>
    <row r="35" spans="2:7" ht="8.25" customHeight="1">
      <c r="B35" s="81"/>
      <c r="G35" s="32"/>
    </row>
    <row r="36" spans="2:7" ht="18" customHeight="1">
      <c r="B36" s="81" t="str">
        <f>'Cnx VSM-Kadagua'!A4</f>
        <v>CONEXIÓN VSM-KADAGUA</v>
      </c>
      <c r="D36" s="32">
        <f>'Cnx VSM-Kadagua'!F58</f>
        <v>8833.954848275862</v>
      </c>
      <c r="E36" s="32">
        <f>'Cnx VSM-Kadagua'!F66</f>
        <v>10512.406269448275</v>
      </c>
      <c r="F36" s="32">
        <f>'Cnx VSM-Kadagua'!F68</f>
        <v>1892.2331285006894</v>
      </c>
      <c r="G36" s="32">
        <f>'Cnx VSM-Kadagua'!F70</f>
        <v>12404.639397948964</v>
      </c>
    </row>
    <row r="37" spans="2:7" ht="8.25" customHeight="1">
      <c r="B37" s="81"/>
      <c r="G37" s="32"/>
    </row>
    <row r="38" spans="2:7" ht="15">
      <c r="B38" s="49" t="s">
        <v>32</v>
      </c>
      <c r="D38" s="61">
        <f>SUM(D8:D36)</f>
        <v>163783.7480689655</v>
      </c>
      <c r="E38" s="61">
        <f>SUM(E8:E36)</f>
        <v>194902.660202069</v>
      </c>
      <c r="F38" s="61">
        <f>SUM(F8:F36)</f>
        <v>35082.478836372415</v>
      </c>
      <c r="G38" s="61">
        <f>SUM(G8:G36)</f>
        <v>229985.13903844138</v>
      </c>
    </row>
    <row r="40" spans="2:7" ht="14.25">
      <c r="B40" s="38">
        <f>COUNTA(B8:B37)</f>
        <v>15</v>
      </c>
      <c r="G40" s="50"/>
    </row>
  </sheetData>
  <mergeCells count="1">
    <mergeCell ref="A1:C2"/>
  </mergeCells>
  <printOptions/>
  <pageMargins left="0.7480314960629921" right="0.3937007874015748" top="1.141732283464567" bottom="0.984251968503937" header="0" footer="0"/>
  <pageSetup horizontalDpi="600" verticalDpi="600" orientation="landscape" paperSize="9" scale="75" r:id="rId2"/>
  <headerFooter alignWithMargins="0">
    <oddFooter>&amp;L&amp;9Fichero: &amp;F
&amp;RFecha: Junio 2009</oddFooter>
  </headerFooter>
  <drawing r:id="rId1"/>
</worksheet>
</file>

<file path=xl/worksheets/sheet10.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72</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v>1</v>
      </c>
      <c r="D10" s="23" t="str">
        <f>Ugaldebieta!D10</f>
        <v>Ud.</v>
      </c>
      <c r="E10" s="18">
        <f>Ugaldebieta!E10</f>
        <v>413.79</v>
      </c>
      <c r="F10" s="24">
        <f>C10*E10</f>
        <v>413.79</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1</v>
      </c>
      <c r="D11" s="23" t="str">
        <f>Ugaldebieta!D11</f>
        <v>Ud.</v>
      </c>
      <c r="E11" s="18">
        <f>Ugaldebieta!E11</f>
        <v>700</v>
      </c>
      <c r="F11" s="24">
        <f>C11*E11</f>
        <v>700</v>
      </c>
    </row>
    <row r="12" spans="1:6" ht="28.5">
      <c r="A12" s="1" t="str">
        <f>Ugaldebieta!A12</f>
        <v>1.3</v>
      </c>
      <c r="B12" s="38" t="str">
        <f>Ugaldebieta!B12</f>
        <v>Suministro e instalación de un protector de cable según las características que se incluyen en el presente pliego</v>
      </c>
      <c r="C12" s="27">
        <v>16</v>
      </c>
      <c r="D12" s="23" t="str">
        <f>Ugaldebieta!D12</f>
        <v>Ud.</v>
      </c>
      <c r="E12" s="18">
        <f>Ugaldebieta!E12</f>
        <v>14.74</v>
      </c>
      <c r="F12" s="24">
        <f>C12*E12</f>
        <v>235.84</v>
      </c>
    </row>
    <row r="13" spans="3:6" ht="14.25">
      <c r="C13" s="28"/>
      <c r="D13" s="23"/>
      <c r="E13" s="6"/>
      <c r="F13" s="19"/>
    </row>
    <row r="14" spans="2:6" ht="15">
      <c r="B14" s="39"/>
      <c r="C14" s="29"/>
      <c r="D14" s="23"/>
      <c r="E14" s="7" t="s">
        <v>16</v>
      </c>
      <c r="F14" s="26">
        <f>SUM(F10:F12)</f>
        <v>1349.6299999999999</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v>760</v>
      </c>
      <c r="D18" s="23" t="str">
        <f>Ugaldebieta!D18</f>
        <v>M.</v>
      </c>
      <c r="E18" s="18">
        <f>Ugaldebieta!E18</f>
        <v>1.55</v>
      </c>
      <c r="F18" s="24">
        <f aca="true" t="shared" si="0" ref="F18:F26">C18*E18</f>
        <v>1178</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c r="D19" s="23" t="str">
        <f>Ugaldebieta!D19</f>
        <v>M.</v>
      </c>
      <c r="E19" s="18">
        <f>Ugaldebieta!E19</f>
        <v>1.05</v>
      </c>
      <c r="F19" s="24">
        <f>C19*E19</f>
        <v>0</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v>16</v>
      </c>
      <c r="D22" s="23" t="str">
        <f>Ugaldebieta!D22</f>
        <v>Ud.</v>
      </c>
      <c r="E22" s="18">
        <f>Ugaldebieta!E22</f>
        <v>36</v>
      </c>
      <c r="F22" s="24">
        <f t="shared" si="0"/>
        <v>576</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v>1</v>
      </c>
      <c r="D23" s="23" t="str">
        <f>Ugaldebieta!D23</f>
        <v>Ud.</v>
      </c>
      <c r="E23" s="18">
        <f>Ugaldebieta!E23</f>
        <v>271.55</v>
      </c>
      <c r="F23" s="24">
        <f t="shared" si="0"/>
        <v>271.55</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c r="D24" s="23" t="str">
        <f>Ugaldebieta!D24</f>
        <v>Ud.</v>
      </c>
      <c r="E24" s="18">
        <f>Ugaldebieta!E24</f>
        <v>266.16</v>
      </c>
      <c r="F24" s="24">
        <f t="shared" si="0"/>
        <v>0</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c r="D25" s="23" t="str">
        <f>Ugaldebieta!D25</f>
        <v>Ud.</v>
      </c>
      <c r="E25" s="18">
        <f>Ugaldebieta!E25</f>
        <v>46.94</v>
      </c>
      <c r="F25" s="24">
        <f t="shared" si="0"/>
        <v>0</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v>16</v>
      </c>
      <c r="D26" s="23" t="str">
        <f>Ugaldebieta!D26</f>
        <v>Ud.</v>
      </c>
      <c r="E26" s="18">
        <f>Ugaldebieta!E26</f>
        <v>21.34</v>
      </c>
      <c r="F26" s="24">
        <f t="shared" si="0"/>
        <v>341.44</v>
      </c>
    </row>
    <row r="27" spans="2:6" ht="15">
      <c r="B27" s="68"/>
      <c r="C27" s="28"/>
      <c r="D27" s="23"/>
      <c r="E27" s="18"/>
      <c r="F27" s="24"/>
    </row>
    <row r="28" spans="2:6" ht="15">
      <c r="B28" s="68"/>
      <c r="C28" s="28"/>
      <c r="D28" s="23"/>
      <c r="E28" s="7" t="s">
        <v>16</v>
      </c>
      <c r="F28" s="26">
        <f>SUM(F18:F26)</f>
        <v>2366.99</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c r="D45" s="20" t="str">
        <f>Ugaldebieta!D45</f>
        <v>PA.</v>
      </c>
      <c r="E45" s="18">
        <f>Ugaldebieta!E45</f>
        <v>1862.0689655172414</v>
      </c>
      <c r="F45" s="24">
        <f>C45*E45</f>
        <v>0</v>
      </c>
    </row>
    <row r="46" spans="1:6" ht="28.5">
      <c r="A46" s="1" t="str">
        <f>Ugaldebieta!A46</f>
        <v>5.3</v>
      </c>
      <c r="B46" s="38" t="str">
        <f>Ugaldebieta!B46</f>
        <v>Partida alzada de mano de obra y material de señalización y balizamiento en la carretera convencional</v>
      </c>
      <c r="C46" s="28">
        <v>1</v>
      </c>
      <c r="D46" s="20" t="str">
        <f>Ugaldebieta!D46</f>
        <v>PA.</v>
      </c>
      <c r="E46" s="18">
        <f>Ugaldebieta!E46</f>
        <v>560.344827586207</v>
      </c>
      <c r="F46" s="24">
        <f>C46*E46</f>
        <v>560.344827586207</v>
      </c>
    </row>
    <row r="47" spans="3:5" ht="14.25">
      <c r="C47" s="14"/>
      <c r="E47" s="2"/>
    </row>
    <row r="48" spans="5:6" ht="15">
      <c r="E48" s="7" t="s">
        <v>16</v>
      </c>
      <c r="F48" s="26">
        <f>SUM(F45:F46)</f>
        <v>560.344827586207</v>
      </c>
    </row>
    <row r="50" spans="1:6" s="47" customFormat="1" ht="18">
      <c r="A50" s="44"/>
      <c r="B50" s="53"/>
      <c r="C50" s="15" t="s">
        <v>7</v>
      </c>
      <c r="D50" s="5"/>
      <c r="E50" s="44"/>
      <c r="F50" s="43">
        <f>F14+F28+F35+F48+F41</f>
        <v>4707.999310344828</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4707.999310344828</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5531.430710344828</v>
      </c>
    </row>
    <row r="59" spans="1:2" ht="14.25">
      <c r="A59" s="64"/>
      <c r="B59" s="65"/>
    </row>
    <row r="60" spans="1:2" ht="14.25">
      <c r="A60" s="64"/>
      <c r="B60" s="65" t="s">
        <v>17</v>
      </c>
    </row>
    <row r="61" spans="1:2" ht="14.25">
      <c r="A61" s="64"/>
      <c r="B61" s="65"/>
    </row>
    <row r="62" spans="1:6" ht="14.25">
      <c r="A62" s="64"/>
      <c r="B62" s="65" t="s">
        <v>22</v>
      </c>
      <c r="F62" s="24">
        <f>F58*0.13</f>
        <v>719.0859923448277</v>
      </c>
    </row>
    <row r="63" spans="1:6" ht="5.25" customHeight="1">
      <c r="A63" s="64"/>
      <c r="B63" s="65" t="s">
        <v>88</v>
      </c>
      <c r="F63" s="24">
        <f>0.18*F61</f>
        <v>0</v>
      </c>
    </row>
    <row r="64" spans="1:6" ht="14.25">
      <c r="A64" s="64"/>
      <c r="B64" s="65" t="s">
        <v>23</v>
      </c>
      <c r="F64" s="24">
        <f>F58*0.06</f>
        <v>331.8858426206897</v>
      </c>
    </row>
    <row r="65" spans="1:6" ht="10.5" customHeight="1">
      <c r="A65" s="64"/>
      <c r="B65" s="65"/>
      <c r="F65" s="24"/>
    </row>
    <row r="66" spans="1:6" ht="14.25">
      <c r="A66" s="64"/>
      <c r="B66" s="65"/>
      <c r="E66" s="1" t="s">
        <v>24</v>
      </c>
      <c r="F66" s="24">
        <f>F58+F62+F64</f>
        <v>6582.402545310346</v>
      </c>
    </row>
    <row r="67" spans="1:6" ht="14.25">
      <c r="A67" s="64"/>
      <c r="B67" s="65"/>
      <c r="F67" s="24"/>
    </row>
    <row r="68" spans="1:6" ht="14.25">
      <c r="A68" s="64"/>
      <c r="B68" s="65" t="s">
        <v>88</v>
      </c>
      <c r="F68" s="24">
        <f>0.18*F66</f>
        <v>1184.8324581558622</v>
      </c>
    </row>
    <row r="69" spans="1:6" ht="14.25">
      <c r="A69" s="64"/>
      <c r="B69" s="65"/>
      <c r="F69" s="9"/>
    </row>
    <row r="70" spans="1:6" s="47" customFormat="1" ht="18">
      <c r="A70" s="66"/>
      <c r="B70" s="67" t="s">
        <v>19</v>
      </c>
      <c r="C70" s="45"/>
      <c r="D70" s="46"/>
      <c r="E70" s="15"/>
      <c r="F70" s="43">
        <f>F66+F68</f>
        <v>7767.235003466209</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11.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73</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c r="D10" s="23" t="str">
        <f>Ugaldebieta!D10</f>
        <v>Ud.</v>
      </c>
      <c r="E10" s="18">
        <f>Ugaldebieta!E10</f>
        <v>413.79</v>
      </c>
      <c r="F10" s="24">
        <f>C10*E10</f>
        <v>0</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2</v>
      </c>
      <c r="D11" s="23" t="str">
        <f>Ugaldebieta!D11</f>
        <v>Ud.</v>
      </c>
      <c r="E11" s="18">
        <f>Ugaldebieta!E11</f>
        <v>700</v>
      </c>
      <c r="F11" s="24">
        <f>C11*E11</f>
        <v>1400</v>
      </c>
    </row>
    <row r="12" spans="1:6" ht="28.5">
      <c r="A12" s="1" t="str">
        <f>Ugaldebieta!A12</f>
        <v>1.3</v>
      </c>
      <c r="B12" s="38" t="str">
        <f>Ugaldebieta!B12</f>
        <v>Suministro e instalación de un protector de cable según las características que se incluyen en el presente pliego</v>
      </c>
      <c r="C12" s="27">
        <v>8</v>
      </c>
      <c r="D12" s="23" t="str">
        <f>Ugaldebieta!D12</f>
        <v>Ud.</v>
      </c>
      <c r="E12" s="18">
        <f>Ugaldebieta!E12</f>
        <v>14.74</v>
      </c>
      <c r="F12" s="24">
        <f>C12*E12</f>
        <v>117.92</v>
      </c>
    </row>
    <row r="13" spans="3:6" ht="14.25">
      <c r="C13" s="28"/>
      <c r="D13" s="23"/>
      <c r="E13" s="6"/>
      <c r="F13" s="19"/>
    </row>
    <row r="14" spans="2:6" ht="15">
      <c r="B14" s="39"/>
      <c r="C14" s="29"/>
      <c r="D14" s="23"/>
      <c r="E14" s="7" t="s">
        <v>16</v>
      </c>
      <c r="F14" s="26">
        <f>SUM(F10:F12)</f>
        <v>1517.92</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f>650+370</f>
        <v>1020</v>
      </c>
      <c r="D18" s="23" t="str">
        <f>Ugaldebieta!D18</f>
        <v>M.</v>
      </c>
      <c r="E18" s="18">
        <f>Ugaldebieta!E18</f>
        <v>1.55</v>
      </c>
      <c r="F18" s="24">
        <f aca="true" t="shared" si="0" ref="F18:F26">C18*E18</f>
        <v>1581</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v>370</v>
      </c>
      <c r="D19" s="23" t="str">
        <f>Ugaldebieta!D19</f>
        <v>M.</v>
      </c>
      <c r="E19" s="18">
        <f>Ugaldebieta!E19</f>
        <v>1.05</v>
      </c>
      <c r="F19" s="24">
        <f>C19*E19</f>
        <v>388.5</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c r="D22" s="23" t="str">
        <f>Ugaldebieta!D22</f>
        <v>Ud.</v>
      </c>
      <c r="E22" s="18">
        <f>Ugaldebieta!E22</f>
        <v>36</v>
      </c>
      <c r="F22" s="24">
        <f t="shared" si="0"/>
        <v>0</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v>0</v>
      </c>
      <c r="D24" s="23" t="str">
        <f>Ugaldebieta!D24</f>
        <v>Ud.</v>
      </c>
      <c r="E24" s="18">
        <f>Ugaldebieta!E24</f>
        <v>266.16</v>
      </c>
      <c r="F24" s="24">
        <f t="shared" si="0"/>
        <v>0</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v>8</v>
      </c>
      <c r="D25" s="23" t="str">
        <f>Ugaldebieta!D25</f>
        <v>Ud.</v>
      </c>
      <c r="E25" s="18">
        <f>Ugaldebieta!E25</f>
        <v>46.94</v>
      </c>
      <c r="F25" s="24">
        <f t="shared" si="0"/>
        <v>375.52</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c r="D26" s="23" t="str">
        <f>Ugaldebieta!D26</f>
        <v>Ud.</v>
      </c>
      <c r="E26" s="18">
        <f>Ugaldebieta!E26</f>
        <v>21.34</v>
      </c>
      <c r="F26" s="24">
        <f t="shared" si="0"/>
        <v>0</v>
      </c>
    </row>
    <row r="27" spans="2:6" ht="15">
      <c r="B27" s="68"/>
      <c r="C27" s="28"/>
      <c r="D27" s="23"/>
      <c r="E27" s="18"/>
      <c r="F27" s="24"/>
    </row>
    <row r="28" spans="2:6" ht="15">
      <c r="B28" s="68"/>
      <c r="C28" s="28"/>
      <c r="D28" s="23"/>
      <c r="E28" s="7" t="s">
        <v>16</v>
      </c>
      <c r="F28" s="26">
        <f>SUM(F18:F26)</f>
        <v>2345.02</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c r="D45" s="20" t="str">
        <f>Ugaldebieta!D45</f>
        <v>PA.</v>
      </c>
      <c r="E45" s="18">
        <f>Ugaldebieta!E45</f>
        <v>1862.0689655172414</v>
      </c>
      <c r="F45" s="24">
        <f>C45*E45</f>
        <v>0</v>
      </c>
    </row>
    <row r="46" spans="1:6" ht="28.5">
      <c r="A46" s="1" t="str">
        <f>Ugaldebieta!A46</f>
        <v>5.3</v>
      </c>
      <c r="B46" s="38" t="str">
        <f>Ugaldebieta!B46</f>
        <v>Partida alzada de mano de obra y material de señalización y balizamiento en la carretera convencional</v>
      </c>
      <c r="C46" s="28">
        <v>1</v>
      </c>
      <c r="D46" s="20" t="str">
        <f>Ugaldebieta!D46</f>
        <v>PA.</v>
      </c>
      <c r="E46" s="18">
        <f>Ugaldebieta!E46</f>
        <v>560.344827586207</v>
      </c>
      <c r="F46" s="24">
        <f>C46*E46</f>
        <v>560.344827586207</v>
      </c>
    </row>
    <row r="47" spans="3:5" ht="14.25">
      <c r="C47" s="14"/>
      <c r="E47" s="2"/>
    </row>
    <row r="48" spans="5:6" ht="15">
      <c r="E48" s="7" t="s">
        <v>16</v>
      </c>
      <c r="F48" s="26">
        <f>SUM(F45:F46)</f>
        <v>560.344827586207</v>
      </c>
    </row>
    <row r="50" spans="1:6" s="47" customFormat="1" ht="18">
      <c r="A50" s="44"/>
      <c r="B50" s="53"/>
      <c r="C50" s="15" t="s">
        <v>7</v>
      </c>
      <c r="D50" s="5"/>
      <c r="E50" s="44"/>
      <c r="F50" s="43">
        <f>F14+F28+F35+F48+F41</f>
        <v>4854.3193103448275</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4854.3193103448275</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5677.750710344828</v>
      </c>
    </row>
    <row r="59" spans="1:2" ht="14.25">
      <c r="A59" s="64"/>
      <c r="B59" s="65"/>
    </row>
    <row r="60" spans="1:2" ht="14.25">
      <c r="A60" s="64"/>
      <c r="B60" s="65" t="s">
        <v>17</v>
      </c>
    </row>
    <row r="61" spans="1:2" ht="14.25">
      <c r="A61" s="64"/>
      <c r="B61" s="65"/>
    </row>
    <row r="62" spans="1:6" ht="14.25">
      <c r="A62" s="64"/>
      <c r="B62" s="65" t="s">
        <v>22</v>
      </c>
      <c r="F62" s="24">
        <f>F58*0.13</f>
        <v>738.1075923448277</v>
      </c>
    </row>
    <row r="63" spans="1:6" ht="5.25" customHeight="1">
      <c r="A63" s="64"/>
      <c r="B63" s="65" t="s">
        <v>88</v>
      </c>
      <c r="F63" s="24">
        <f>0.18*F61</f>
        <v>0</v>
      </c>
    </row>
    <row r="64" spans="1:6" ht="14.25">
      <c r="A64" s="64"/>
      <c r="B64" s="65" t="s">
        <v>23</v>
      </c>
      <c r="F64" s="24">
        <f>F58*0.06</f>
        <v>340.66504262068963</v>
      </c>
    </row>
    <row r="65" spans="1:6" ht="10.5" customHeight="1">
      <c r="A65" s="64"/>
      <c r="B65" s="65"/>
      <c r="F65" s="24"/>
    </row>
    <row r="66" spans="1:6" ht="14.25">
      <c r="A66" s="64"/>
      <c r="B66" s="65"/>
      <c r="E66" s="1" t="s">
        <v>24</v>
      </c>
      <c r="F66" s="24">
        <f>F58+F62+F64</f>
        <v>6756.523345310346</v>
      </c>
    </row>
    <row r="67" spans="1:6" ht="14.25">
      <c r="A67" s="64"/>
      <c r="B67" s="65"/>
      <c r="F67" s="24"/>
    </row>
    <row r="68" spans="1:6" ht="14.25">
      <c r="A68" s="64"/>
      <c r="B68" s="65" t="s">
        <v>88</v>
      </c>
      <c r="F68" s="24">
        <f>0.18*F66</f>
        <v>1216.174202155862</v>
      </c>
    </row>
    <row r="69" spans="1:6" ht="14.25">
      <c r="A69" s="64"/>
      <c r="B69" s="65"/>
      <c r="F69" s="9"/>
    </row>
    <row r="70" spans="1:6" s="47" customFormat="1" ht="18">
      <c r="A70" s="66"/>
      <c r="B70" s="67" t="s">
        <v>19</v>
      </c>
      <c r="C70" s="45"/>
      <c r="D70" s="46"/>
      <c r="E70" s="15"/>
      <c r="F70" s="43">
        <f>F66+F68</f>
        <v>7972.697547466208</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12.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74</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c r="D10" s="23" t="str">
        <f>Ugaldebieta!D10</f>
        <v>Ud.</v>
      </c>
      <c r="E10" s="18">
        <f>Ugaldebieta!E10</f>
        <v>413.79</v>
      </c>
      <c r="F10" s="24">
        <f>C10*E10</f>
        <v>0</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2</v>
      </c>
      <c r="D11" s="23" t="str">
        <f>Ugaldebieta!D11</f>
        <v>Ud.</v>
      </c>
      <c r="E11" s="18">
        <f>Ugaldebieta!E11</f>
        <v>700</v>
      </c>
      <c r="F11" s="24">
        <f>C11*E11</f>
        <v>1400</v>
      </c>
    </row>
    <row r="12" spans="1:6" ht="28.5">
      <c r="A12" s="1" t="str">
        <f>Ugaldebieta!A12</f>
        <v>1.3</v>
      </c>
      <c r="B12" s="38" t="str">
        <f>Ugaldebieta!B12</f>
        <v>Suministro e instalación de un protector de cable según las características que se incluyen en el presente pliego</v>
      </c>
      <c r="C12" s="27">
        <v>8</v>
      </c>
      <c r="D12" s="23" t="str">
        <f>Ugaldebieta!D12</f>
        <v>Ud.</v>
      </c>
      <c r="E12" s="18">
        <f>Ugaldebieta!E12</f>
        <v>14.74</v>
      </c>
      <c r="F12" s="24">
        <f>C12*E12</f>
        <v>117.92</v>
      </c>
    </row>
    <row r="13" spans="3:6" ht="14.25">
      <c r="C13" s="28"/>
      <c r="D13" s="23"/>
      <c r="E13" s="6"/>
      <c r="F13" s="19"/>
    </row>
    <row r="14" spans="2:6" ht="15">
      <c r="B14" s="39"/>
      <c r="C14" s="29"/>
      <c r="D14" s="23"/>
      <c r="E14" s="7" t="s">
        <v>16</v>
      </c>
      <c r="F14" s="26">
        <f>SUM(F10:F12)</f>
        <v>1517.92</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f>780+640</f>
        <v>1420</v>
      </c>
      <c r="D18" s="23" t="str">
        <f>Ugaldebieta!D18</f>
        <v>M.</v>
      </c>
      <c r="E18" s="18">
        <f>Ugaldebieta!E18</f>
        <v>1.55</v>
      </c>
      <c r="F18" s="24">
        <f aca="true" t="shared" si="0" ref="F18:F26">C18*E18</f>
        <v>2201</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v>640</v>
      </c>
      <c r="D19" s="23" t="str">
        <f>Ugaldebieta!D19</f>
        <v>M.</v>
      </c>
      <c r="E19" s="18">
        <f>Ugaldebieta!E19</f>
        <v>1.05</v>
      </c>
      <c r="F19" s="24">
        <f>C19*E19</f>
        <v>672</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c r="D22" s="23" t="str">
        <f>Ugaldebieta!D22</f>
        <v>Ud.</v>
      </c>
      <c r="E22" s="18">
        <f>Ugaldebieta!E22</f>
        <v>36</v>
      </c>
      <c r="F22" s="24">
        <f t="shared" si="0"/>
        <v>0</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c r="D24" s="23" t="str">
        <f>Ugaldebieta!D24</f>
        <v>Ud.</v>
      </c>
      <c r="E24" s="18">
        <f>Ugaldebieta!E24</f>
        <v>266.16</v>
      </c>
      <c r="F24" s="24">
        <f t="shared" si="0"/>
        <v>0</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v>8</v>
      </c>
      <c r="D25" s="23" t="str">
        <f>Ugaldebieta!D25</f>
        <v>Ud.</v>
      </c>
      <c r="E25" s="18">
        <f>Ugaldebieta!E25</f>
        <v>46.94</v>
      </c>
      <c r="F25" s="24">
        <f t="shared" si="0"/>
        <v>375.52</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c r="D26" s="23" t="str">
        <f>Ugaldebieta!D26</f>
        <v>Ud.</v>
      </c>
      <c r="E26" s="18">
        <f>Ugaldebieta!E26</f>
        <v>21.34</v>
      </c>
      <c r="F26" s="24">
        <f t="shared" si="0"/>
        <v>0</v>
      </c>
    </row>
    <row r="27" spans="2:6" ht="15">
      <c r="B27" s="68"/>
      <c r="C27" s="28"/>
      <c r="D27" s="23"/>
      <c r="E27" s="18"/>
      <c r="F27" s="24"/>
    </row>
    <row r="28" spans="2:6" ht="15">
      <c r="B28" s="68"/>
      <c r="C28" s="28"/>
      <c r="D28" s="23"/>
      <c r="E28" s="7" t="s">
        <v>16</v>
      </c>
      <c r="F28" s="26">
        <f>SUM(F18:F26)</f>
        <v>3248.52</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c r="D45" s="20" t="str">
        <f>Ugaldebieta!D45</f>
        <v>PA.</v>
      </c>
      <c r="E45" s="18">
        <f>Ugaldebieta!E45</f>
        <v>1862.0689655172414</v>
      </c>
      <c r="F45" s="24">
        <f>C45*E45</f>
        <v>0</v>
      </c>
    </row>
    <row r="46" spans="1:6" ht="28.5">
      <c r="A46" s="1" t="str">
        <f>Ugaldebieta!A46</f>
        <v>5.3</v>
      </c>
      <c r="B46" s="38" t="str">
        <f>Ugaldebieta!B46</f>
        <v>Partida alzada de mano de obra y material de señalización y balizamiento en la carretera convencional</v>
      </c>
      <c r="C46" s="28">
        <v>1</v>
      </c>
      <c r="D46" s="20" t="str">
        <f>Ugaldebieta!D46</f>
        <v>PA.</v>
      </c>
      <c r="E46" s="18">
        <f>Ugaldebieta!E46</f>
        <v>560.344827586207</v>
      </c>
      <c r="F46" s="24">
        <f>C46*E46</f>
        <v>560.344827586207</v>
      </c>
    </row>
    <row r="47" spans="3:5" ht="14.25">
      <c r="C47" s="14"/>
      <c r="E47" s="2"/>
    </row>
    <row r="48" spans="5:6" ht="15">
      <c r="E48" s="7" t="s">
        <v>16</v>
      </c>
      <c r="F48" s="26">
        <f>SUM(F45:F46)</f>
        <v>560.344827586207</v>
      </c>
    </row>
    <row r="50" spans="1:6" s="47" customFormat="1" ht="18">
      <c r="A50" s="44"/>
      <c r="B50" s="53"/>
      <c r="C50" s="15" t="s">
        <v>7</v>
      </c>
      <c r="D50" s="5"/>
      <c r="E50" s="44"/>
      <c r="F50" s="43">
        <f>F14+F28+F35+F48+F41</f>
        <v>5757.8193103448275</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5757.8193103448275</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6581.250710344828</v>
      </c>
    </row>
    <row r="59" spans="1:2" ht="14.25">
      <c r="A59" s="64"/>
      <c r="B59" s="65"/>
    </row>
    <row r="60" spans="1:2" ht="14.25">
      <c r="A60" s="64"/>
      <c r="B60" s="65" t="s">
        <v>17</v>
      </c>
    </row>
    <row r="61" spans="1:2" ht="14.25">
      <c r="A61" s="64"/>
      <c r="B61" s="65"/>
    </row>
    <row r="62" spans="1:6" ht="14.25">
      <c r="A62" s="64"/>
      <c r="B62" s="65" t="s">
        <v>22</v>
      </c>
      <c r="F62" s="24">
        <f>F58*0.13</f>
        <v>855.5625923448276</v>
      </c>
    </row>
    <row r="63" spans="1:6" ht="5.25" customHeight="1">
      <c r="A63" s="64"/>
      <c r="B63" s="65" t="s">
        <v>88</v>
      </c>
      <c r="F63" s="24">
        <f>0.18*F61</f>
        <v>0</v>
      </c>
    </row>
    <row r="64" spans="1:6" ht="14.25">
      <c r="A64" s="64"/>
      <c r="B64" s="65" t="s">
        <v>23</v>
      </c>
      <c r="F64" s="24">
        <f>F58*0.06</f>
        <v>394.87504262068967</v>
      </c>
    </row>
    <row r="65" spans="1:6" ht="10.5" customHeight="1">
      <c r="A65" s="64"/>
      <c r="B65" s="65"/>
      <c r="F65" s="24"/>
    </row>
    <row r="66" spans="1:6" ht="14.25">
      <c r="A66" s="64"/>
      <c r="B66" s="65"/>
      <c r="E66" s="1" t="s">
        <v>24</v>
      </c>
      <c r="F66" s="24">
        <f>F58+F62+F64</f>
        <v>7831.6883453103455</v>
      </c>
    </row>
    <row r="67" spans="1:6" ht="14.25">
      <c r="A67" s="64"/>
      <c r="B67" s="65"/>
      <c r="F67" s="24"/>
    </row>
    <row r="68" spans="1:6" ht="14.25">
      <c r="A68" s="64"/>
      <c r="B68" s="65" t="s">
        <v>88</v>
      </c>
      <c r="F68" s="24">
        <f>0.18*F66</f>
        <v>1409.7039021558621</v>
      </c>
    </row>
    <row r="69" spans="1:6" ht="14.25">
      <c r="A69" s="64"/>
      <c r="B69" s="65"/>
      <c r="F69" s="9"/>
    </row>
    <row r="70" spans="1:6" s="47" customFormat="1" ht="18">
      <c r="A70" s="66"/>
      <c r="B70" s="67" t="s">
        <v>19</v>
      </c>
      <c r="C70" s="45"/>
      <c r="D70" s="46"/>
      <c r="E70" s="15"/>
      <c r="F70" s="43">
        <f>F66+F68</f>
        <v>9241.392247466207</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13.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75</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c r="D10" s="23" t="str">
        <f>Ugaldebieta!D10</f>
        <v>Ud.</v>
      </c>
      <c r="E10" s="18">
        <f>Ugaldebieta!E10</f>
        <v>413.79</v>
      </c>
      <c r="F10" s="24">
        <f>C10*E10</f>
        <v>0</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2</v>
      </c>
      <c r="D11" s="23" t="str">
        <f>Ugaldebieta!D11</f>
        <v>Ud.</v>
      </c>
      <c r="E11" s="18">
        <f>Ugaldebieta!E11</f>
        <v>700</v>
      </c>
      <c r="F11" s="24">
        <f>C11*E11</f>
        <v>1400</v>
      </c>
    </row>
    <row r="12" spans="1:6" ht="28.5">
      <c r="A12" s="1" t="str">
        <f>Ugaldebieta!A12</f>
        <v>1.3</v>
      </c>
      <c r="B12" s="38" t="str">
        <f>Ugaldebieta!B12</f>
        <v>Suministro e instalación de un protector de cable según las características que se incluyen en el presente pliego</v>
      </c>
      <c r="C12" s="27">
        <v>8</v>
      </c>
      <c r="D12" s="23" t="str">
        <f>Ugaldebieta!D12</f>
        <v>Ud.</v>
      </c>
      <c r="E12" s="18">
        <f>Ugaldebieta!E12</f>
        <v>14.74</v>
      </c>
      <c r="F12" s="24">
        <f>C12*E12</f>
        <v>117.92</v>
      </c>
    </row>
    <row r="13" spans="3:6" ht="14.25">
      <c r="C13" s="28"/>
      <c r="D13" s="23"/>
      <c r="E13" s="6"/>
      <c r="F13" s="19"/>
    </row>
    <row r="14" spans="2:6" ht="15">
      <c r="B14" s="39"/>
      <c r="C14" s="29"/>
      <c r="D14" s="23"/>
      <c r="E14" s="7" t="s">
        <v>16</v>
      </c>
      <c r="F14" s="26">
        <f>SUM(F10:F12)</f>
        <v>1517.92</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f>1600+160</f>
        <v>1760</v>
      </c>
      <c r="D18" s="23" t="str">
        <f>Ugaldebieta!D18</f>
        <v>M.</v>
      </c>
      <c r="E18" s="18">
        <f>Ugaldebieta!E18</f>
        <v>1.55</v>
      </c>
      <c r="F18" s="24">
        <f aca="true" t="shared" si="0" ref="F18:F26">C18*E18</f>
        <v>2728</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v>160</v>
      </c>
      <c r="D19" s="23" t="str">
        <f>Ugaldebieta!D19</f>
        <v>M.</v>
      </c>
      <c r="E19" s="18">
        <f>Ugaldebieta!E19</f>
        <v>1.05</v>
      </c>
      <c r="F19" s="24">
        <f>C19*E19</f>
        <v>168</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c r="D22" s="23" t="str">
        <f>Ugaldebieta!D22</f>
        <v>Ud.</v>
      </c>
      <c r="E22" s="18">
        <f>Ugaldebieta!E22</f>
        <v>36</v>
      </c>
      <c r="F22" s="24">
        <f t="shared" si="0"/>
        <v>0</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c r="D24" s="23" t="str">
        <f>Ugaldebieta!D24</f>
        <v>Ud.</v>
      </c>
      <c r="E24" s="18">
        <f>Ugaldebieta!E24</f>
        <v>266.16</v>
      </c>
      <c r="F24" s="24">
        <f t="shared" si="0"/>
        <v>0</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v>8</v>
      </c>
      <c r="D25" s="23" t="str">
        <f>Ugaldebieta!D25</f>
        <v>Ud.</v>
      </c>
      <c r="E25" s="18">
        <f>Ugaldebieta!E25</f>
        <v>46.94</v>
      </c>
      <c r="F25" s="24">
        <f t="shared" si="0"/>
        <v>375.52</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c r="D26" s="23" t="str">
        <f>Ugaldebieta!D26</f>
        <v>Ud.</v>
      </c>
      <c r="E26" s="18">
        <f>Ugaldebieta!E26</f>
        <v>21.34</v>
      </c>
      <c r="F26" s="24">
        <f t="shared" si="0"/>
        <v>0</v>
      </c>
    </row>
    <row r="27" spans="2:6" ht="15">
      <c r="B27" s="68"/>
      <c r="C27" s="28"/>
      <c r="D27" s="23"/>
      <c r="E27" s="18"/>
      <c r="F27" s="24"/>
    </row>
    <row r="28" spans="2:6" ht="15">
      <c r="B28" s="68"/>
      <c r="C28" s="28"/>
      <c r="D28" s="23"/>
      <c r="E28" s="7" t="s">
        <v>16</v>
      </c>
      <c r="F28" s="26">
        <f>SUM(F18:F26)</f>
        <v>3271.52</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c r="D45" s="20" t="str">
        <f>Ugaldebieta!D45</f>
        <v>PA.</v>
      </c>
      <c r="E45" s="18">
        <f>Ugaldebieta!E45</f>
        <v>1862.0689655172414</v>
      </c>
      <c r="F45" s="24">
        <f>C45*E45</f>
        <v>0</v>
      </c>
    </row>
    <row r="46" spans="1:6" ht="28.5">
      <c r="A46" s="1" t="str">
        <f>Ugaldebieta!A46</f>
        <v>5.3</v>
      </c>
      <c r="B46" s="38" t="str">
        <f>Ugaldebieta!B46</f>
        <v>Partida alzada de mano de obra y material de señalización y balizamiento en la carretera convencional</v>
      </c>
      <c r="C46" s="28">
        <v>1</v>
      </c>
      <c r="D46" s="20" t="str">
        <f>Ugaldebieta!D46</f>
        <v>PA.</v>
      </c>
      <c r="E46" s="18">
        <f>Ugaldebieta!E46</f>
        <v>560.344827586207</v>
      </c>
      <c r="F46" s="24">
        <f>C46*E46</f>
        <v>560.344827586207</v>
      </c>
    </row>
    <row r="47" spans="3:5" ht="14.25">
      <c r="C47" s="14"/>
      <c r="E47" s="2"/>
    </row>
    <row r="48" spans="5:6" ht="15">
      <c r="E48" s="7" t="s">
        <v>16</v>
      </c>
      <c r="F48" s="26">
        <f>SUM(F45:F46)</f>
        <v>560.344827586207</v>
      </c>
    </row>
    <row r="50" spans="1:6" s="47" customFormat="1" ht="18">
      <c r="A50" s="44"/>
      <c r="B50" s="53"/>
      <c r="C50" s="15" t="s">
        <v>7</v>
      </c>
      <c r="D50" s="5"/>
      <c r="E50" s="44"/>
      <c r="F50" s="43">
        <f>F14+F28+F35+F48+F41</f>
        <v>5780.8193103448275</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5780.8193103448275</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6604.250710344828</v>
      </c>
    </row>
    <row r="59" spans="1:2" ht="14.25">
      <c r="A59" s="64"/>
      <c r="B59" s="65"/>
    </row>
    <row r="60" spans="1:2" ht="14.25">
      <c r="A60" s="64"/>
      <c r="B60" s="65" t="s">
        <v>17</v>
      </c>
    </row>
    <row r="61" spans="1:2" ht="14.25">
      <c r="A61" s="64"/>
      <c r="B61" s="65"/>
    </row>
    <row r="62" spans="1:6" ht="14.25">
      <c r="A62" s="64"/>
      <c r="B62" s="65" t="s">
        <v>22</v>
      </c>
      <c r="F62" s="24">
        <f>F58*0.13</f>
        <v>858.5525923448276</v>
      </c>
    </row>
    <row r="63" spans="1:6" ht="5.25" customHeight="1">
      <c r="A63" s="64"/>
      <c r="B63" s="65" t="s">
        <v>88</v>
      </c>
      <c r="F63" s="24">
        <f>0.18*F61</f>
        <v>0</v>
      </c>
    </row>
    <row r="64" spans="1:6" ht="14.25">
      <c r="A64" s="64"/>
      <c r="B64" s="65" t="s">
        <v>23</v>
      </c>
      <c r="F64" s="24">
        <f>F58*0.06</f>
        <v>396.25504262068966</v>
      </c>
    </row>
    <row r="65" spans="1:6" ht="10.5" customHeight="1">
      <c r="A65" s="64"/>
      <c r="B65" s="65"/>
      <c r="F65" s="24"/>
    </row>
    <row r="66" spans="1:6" ht="14.25">
      <c r="A66" s="64"/>
      <c r="B66" s="65"/>
      <c r="E66" s="1" t="s">
        <v>24</v>
      </c>
      <c r="F66" s="24">
        <f>F58+F62+F64</f>
        <v>7859.058345310345</v>
      </c>
    </row>
    <row r="67" spans="1:6" ht="14.25">
      <c r="A67" s="64"/>
      <c r="B67" s="65"/>
      <c r="F67" s="24"/>
    </row>
    <row r="68" spans="1:6" ht="14.25">
      <c r="A68" s="64"/>
      <c r="B68" s="65" t="s">
        <v>88</v>
      </c>
      <c r="F68" s="24">
        <f>0.18*F66</f>
        <v>1414.6305021558621</v>
      </c>
    </row>
    <row r="69" spans="1:6" ht="14.25">
      <c r="A69" s="64"/>
      <c r="B69" s="65"/>
      <c r="F69" s="9"/>
    </row>
    <row r="70" spans="1:6" s="47" customFormat="1" ht="18">
      <c r="A70" s="66"/>
      <c r="B70" s="67" t="s">
        <v>19</v>
      </c>
      <c r="C70" s="45"/>
      <c r="D70" s="46"/>
      <c r="E70" s="15"/>
      <c r="F70" s="43">
        <f>F66+F68</f>
        <v>9273.688847466208</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14.xml><?xml version="1.0" encoding="utf-8"?>
<worksheet xmlns="http://schemas.openxmlformats.org/spreadsheetml/2006/main" xmlns:r="http://schemas.openxmlformats.org/officeDocument/2006/relationships">
  <dimension ref="A1:F71"/>
  <sheetViews>
    <sheetView showZeros="0" zoomScale="75" zoomScaleNormal="75" workbookViewId="0" topLeftCell="A27">
      <selection activeCell="E45" sqref="E45"/>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76</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v>8</v>
      </c>
      <c r="D10" s="23" t="str">
        <f>Ugaldebieta!D10</f>
        <v>Ud.</v>
      </c>
      <c r="E10" s="18">
        <f>Ugaldebieta!E10</f>
        <v>413.79</v>
      </c>
      <c r="F10" s="24">
        <f>C10*E10</f>
        <v>3310.32</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c r="D11" s="23" t="str">
        <f>Ugaldebieta!D11</f>
        <v>Ud.</v>
      </c>
      <c r="E11" s="18">
        <f>Ugaldebieta!E11</f>
        <v>700</v>
      </c>
      <c r="F11" s="24">
        <f>C11*E11</f>
        <v>0</v>
      </c>
    </row>
    <row r="12" spans="1:6" ht="28.5">
      <c r="A12" s="1" t="str">
        <f>Ugaldebieta!A12</f>
        <v>1.3</v>
      </c>
      <c r="B12" s="38" t="str">
        <f>Ugaldebieta!B12</f>
        <v>Suministro e instalación de un protector de cable según las características que se incluyen en el presente pliego</v>
      </c>
      <c r="C12" s="27">
        <f>8*64</f>
        <v>512</v>
      </c>
      <c r="D12" s="23" t="str">
        <f>Ugaldebieta!D12</f>
        <v>Ud.</v>
      </c>
      <c r="E12" s="18">
        <f>Ugaldebieta!E12</f>
        <v>14.74</v>
      </c>
      <c r="F12" s="24">
        <f>C12*E12</f>
        <v>7546.88</v>
      </c>
    </row>
    <row r="13" spans="3:6" ht="14.25">
      <c r="C13" s="28"/>
      <c r="D13" s="23"/>
      <c r="E13" s="6"/>
      <c r="F13" s="19"/>
    </row>
    <row r="14" spans="2:6" ht="15">
      <c r="B14" s="39"/>
      <c r="C14" s="29"/>
      <c r="D14" s="23"/>
      <c r="E14" s="7" t="s">
        <v>16</v>
      </c>
      <c r="F14" s="26">
        <f>SUM(F10:F12)</f>
        <v>10857.2</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f>16500*1.1</f>
        <v>18150</v>
      </c>
      <c r="D18" s="23" t="str">
        <f>Ugaldebieta!D18</f>
        <v>M.</v>
      </c>
      <c r="E18" s="18">
        <f>Ugaldebieta!E18</f>
        <v>1.55</v>
      </c>
      <c r="F18" s="24">
        <f aca="true" t="shared" si="0" ref="F18:F26">C18*E18</f>
        <v>28132.5</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c r="D19" s="23" t="str">
        <f>Ugaldebieta!D19</f>
        <v>M.</v>
      </c>
      <c r="E19" s="18">
        <f>Ugaldebieta!E19</f>
        <v>1.05</v>
      </c>
      <c r="F19" s="24">
        <f>C19*E19</f>
        <v>0</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v>8</v>
      </c>
      <c r="D21" s="23" t="str">
        <f>Ugaldebieta!D21</f>
        <v>Ud.</v>
      </c>
      <c r="E21" s="18">
        <f>Ugaldebieta!E21</f>
        <v>1241.38</v>
      </c>
      <c r="F21" s="24">
        <f t="shared" si="0"/>
        <v>9931.04</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c r="D22" s="23" t="str">
        <f>Ugaldebieta!D22</f>
        <v>Ud.</v>
      </c>
      <c r="E22" s="18">
        <f>Ugaldebieta!E22</f>
        <v>36</v>
      </c>
      <c r="F22" s="24">
        <f t="shared" si="0"/>
        <v>0</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v>8</v>
      </c>
      <c r="D24" s="23" t="str">
        <f>Ugaldebieta!D24</f>
        <v>Ud.</v>
      </c>
      <c r="E24" s="18">
        <f>Ugaldebieta!E24</f>
        <v>266.16</v>
      </c>
      <c r="F24" s="24">
        <f t="shared" si="0"/>
        <v>2129.28</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v>64</v>
      </c>
      <c r="D25" s="23" t="str">
        <f>Ugaldebieta!D25</f>
        <v>Ud.</v>
      </c>
      <c r="E25" s="18">
        <f>Ugaldebieta!E25</f>
        <v>46.94</v>
      </c>
      <c r="F25" s="24">
        <f t="shared" si="0"/>
        <v>3004.16</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c r="D26" s="23" t="str">
        <f>Ugaldebieta!D26</f>
        <v>Ud.</v>
      </c>
      <c r="E26" s="18">
        <f>Ugaldebieta!E26</f>
        <v>21.34</v>
      </c>
      <c r="F26" s="24">
        <f t="shared" si="0"/>
        <v>0</v>
      </c>
    </row>
    <row r="27" spans="2:6" ht="15">
      <c r="B27" s="68"/>
      <c r="C27" s="28"/>
      <c r="D27" s="23"/>
      <c r="E27" s="18"/>
      <c r="F27" s="24"/>
    </row>
    <row r="28" spans="2:6" ht="15">
      <c r="B28" s="68"/>
      <c r="C28" s="28"/>
      <c r="D28" s="23"/>
      <c r="E28" s="7" t="s">
        <v>16</v>
      </c>
      <c r="F28" s="26">
        <f>SUM(F18:F26)</f>
        <v>43196.979999999996</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1</v>
      </c>
      <c r="D45" s="20" t="str">
        <f>Ugaldebieta!D45</f>
        <v>PA.</v>
      </c>
      <c r="E45" s="18">
        <v>1862.525</v>
      </c>
      <c r="F45" s="24">
        <f>C45*E45</f>
        <v>1862.525</v>
      </c>
    </row>
    <row r="46" spans="1:6" ht="28.5">
      <c r="A46" s="1" t="str">
        <f>Ugaldebieta!A46</f>
        <v>5.3</v>
      </c>
      <c r="B46" s="38" t="str">
        <f>Ugaldebieta!B46</f>
        <v>Partida alzada de mano de obra y material de señalización y balizamiento en la carretera convencional</v>
      </c>
      <c r="C46" s="28"/>
      <c r="D46" s="20" t="str">
        <f>Ugaldebieta!D46</f>
        <v>PA.</v>
      </c>
      <c r="E46" s="18">
        <f>Ugaldebieta!E46</f>
        <v>560.344827586207</v>
      </c>
      <c r="F46" s="24">
        <f>C46*E46</f>
        <v>0</v>
      </c>
    </row>
    <row r="47" spans="3:5" ht="14.25">
      <c r="C47" s="14"/>
      <c r="E47" s="2"/>
    </row>
    <row r="48" spans="5:6" ht="15">
      <c r="E48" s="7" t="s">
        <v>16</v>
      </c>
      <c r="F48" s="26">
        <f>SUM(F45:F46)</f>
        <v>1862.525</v>
      </c>
    </row>
    <row r="50" spans="1:6" s="47" customFormat="1" ht="18">
      <c r="A50" s="44"/>
      <c r="B50" s="53"/>
      <c r="C50" s="15" t="s">
        <v>7</v>
      </c>
      <c r="D50" s="5"/>
      <c r="E50" s="44"/>
      <c r="F50" s="43">
        <f>F14+F28+F35+F48+F41</f>
        <v>56347.73948275862</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56347.73948275862</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57171.17088275862</v>
      </c>
    </row>
    <row r="59" spans="1:2" ht="14.25">
      <c r="A59" s="64"/>
      <c r="B59" s="65"/>
    </row>
    <row r="60" spans="1:2" ht="14.25">
      <c r="A60" s="64"/>
      <c r="B60" s="65" t="s">
        <v>17</v>
      </c>
    </row>
    <row r="61" spans="1:2" ht="14.25">
      <c r="A61" s="64"/>
      <c r="B61" s="65"/>
    </row>
    <row r="62" spans="1:6" ht="14.25">
      <c r="A62" s="64"/>
      <c r="B62" s="65" t="s">
        <v>22</v>
      </c>
      <c r="F62" s="24">
        <f>F58*0.13</f>
        <v>7432.2522147586205</v>
      </c>
    </row>
    <row r="63" spans="1:6" ht="5.25" customHeight="1">
      <c r="A63" s="64"/>
      <c r="B63" s="65" t="s">
        <v>88</v>
      </c>
      <c r="F63" s="24">
        <f>0.18*F61</f>
        <v>0</v>
      </c>
    </row>
    <row r="64" spans="1:6" ht="14.25">
      <c r="A64" s="64"/>
      <c r="B64" s="65" t="s">
        <v>23</v>
      </c>
      <c r="F64" s="24">
        <f>F58*0.06</f>
        <v>3430.270252965517</v>
      </c>
    </row>
    <row r="65" spans="1:6" ht="10.5" customHeight="1">
      <c r="A65" s="64"/>
      <c r="B65" s="65"/>
      <c r="F65" s="24"/>
    </row>
    <row r="66" spans="1:6" ht="14.25">
      <c r="A66" s="64"/>
      <c r="B66" s="65"/>
      <c r="E66" s="1" t="s">
        <v>24</v>
      </c>
      <c r="F66" s="24">
        <f>F58+F62+F64</f>
        <v>68033.69335048276</v>
      </c>
    </row>
    <row r="67" spans="1:6" ht="14.25">
      <c r="A67" s="64"/>
      <c r="B67" s="65"/>
      <c r="F67" s="24"/>
    </row>
    <row r="68" spans="1:6" ht="14.25">
      <c r="A68" s="64"/>
      <c r="B68" s="65" t="s">
        <v>88</v>
      </c>
      <c r="F68" s="24">
        <f>0.18*F66</f>
        <v>12246.064803086896</v>
      </c>
    </row>
    <row r="69" spans="1:6" ht="14.25">
      <c r="A69" s="64"/>
      <c r="B69" s="65"/>
      <c r="F69" s="9"/>
    </row>
    <row r="70" spans="1:6" s="47" customFormat="1" ht="18">
      <c r="A70" s="66"/>
      <c r="B70" s="67" t="s">
        <v>19</v>
      </c>
      <c r="C70" s="45"/>
      <c r="D70" s="46"/>
      <c r="E70" s="15"/>
      <c r="F70" s="43">
        <f>F66+F68</f>
        <v>80279.75815356965</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15.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77</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v>1</v>
      </c>
      <c r="D10" s="23" t="str">
        <f>Ugaldebieta!D10</f>
        <v>Ud.</v>
      </c>
      <c r="E10" s="18">
        <f>Ugaldebieta!E10</f>
        <v>413.79</v>
      </c>
      <c r="F10" s="24">
        <f>C10*E10</f>
        <v>413.79</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c r="D11" s="23" t="str">
        <f>Ugaldebieta!D11</f>
        <v>Ud.</v>
      </c>
      <c r="E11" s="18">
        <f>Ugaldebieta!E11</f>
        <v>700</v>
      </c>
      <c r="F11" s="24">
        <f>C11*E11</f>
        <v>0</v>
      </c>
    </row>
    <row r="12" spans="1:6" ht="28.5">
      <c r="A12" s="1" t="str">
        <f>Ugaldebieta!A12</f>
        <v>1.3</v>
      </c>
      <c r="B12" s="38" t="str">
        <f>Ugaldebieta!B12</f>
        <v>Suministro e instalación de un protector de cable según las características que se incluyen en el presente pliego</v>
      </c>
      <c r="C12" s="27">
        <f>64*3</f>
        <v>192</v>
      </c>
      <c r="D12" s="23" t="str">
        <f>Ugaldebieta!D12</f>
        <v>Ud.</v>
      </c>
      <c r="E12" s="18">
        <f>Ugaldebieta!E12</f>
        <v>14.74</v>
      </c>
      <c r="F12" s="24">
        <f>C12*E12</f>
        <v>2830.08</v>
      </c>
    </row>
    <row r="13" spans="3:6" ht="14.25">
      <c r="C13" s="28"/>
      <c r="D13" s="23"/>
      <c r="E13" s="6"/>
      <c r="F13" s="19"/>
    </row>
    <row r="14" spans="2:6" ht="15">
      <c r="B14" s="39"/>
      <c r="C14" s="29"/>
      <c r="D14" s="23"/>
      <c r="E14" s="7" t="s">
        <v>16</v>
      </c>
      <c r="F14" s="26">
        <f>SUM(F10:F12)</f>
        <v>3243.87</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v>3400</v>
      </c>
      <c r="D18" s="23" t="str">
        <f>Ugaldebieta!D18</f>
        <v>M.</v>
      </c>
      <c r="E18" s="18">
        <f>Ugaldebieta!E18</f>
        <v>1.55</v>
      </c>
      <c r="F18" s="24">
        <f aca="true" t="shared" si="0" ref="F18:F26">C18*E18</f>
        <v>5270</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c r="D19" s="23" t="str">
        <f>Ugaldebieta!D19</f>
        <v>M.</v>
      </c>
      <c r="E19" s="18">
        <f>Ugaldebieta!E19</f>
        <v>1.05</v>
      </c>
      <c r="F19" s="24">
        <f>C19*E19</f>
        <v>0</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v>3</v>
      </c>
      <c r="D21" s="23" t="str">
        <f>Ugaldebieta!D21</f>
        <v>Ud.</v>
      </c>
      <c r="E21" s="18">
        <f>Ugaldebieta!E21</f>
        <v>1241.38</v>
      </c>
      <c r="F21" s="24">
        <f t="shared" si="0"/>
        <v>3724.1400000000003</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c r="D22" s="23" t="str">
        <f>Ugaldebieta!D22</f>
        <v>Ud.</v>
      </c>
      <c r="E22" s="18">
        <f>Ugaldebieta!E22</f>
        <v>36</v>
      </c>
      <c r="F22" s="24">
        <f t="shared" si="0"/>
        <v>0</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v>3</v>
      </c>
      <c r="D24" s="23" t="str">
        <f>Ugaldebieta!D24</f>
        <v>Ud.</v>
      </c>
      <c r="E24" s="18">
        <f>Ugaldebieta!E24</f>
        <v>266.16</v>
      </c>
      <c r="F24" s="24">
        <f t="shared" si="0"/>
        <v>798.48</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v>64</v>
      </c>
      <c r="D25" s="23" t="str">
        <f>Ugaldebieta!D25</f>
        <v>Ud.</v>
      </c>
      <c r="E25" s="18">
        <f>Ugaldebieta!E25</f>
        <v>46.94</v>
      </c>
      <c r="F25" s="24">
        <f t="shared" si="0"/>
        <v>3004.16</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c r="D26" s="23" t="str">
        <f>Ugaldebieta!D26</f>
        <v>Ud.</v>
      </c>
      <c r="E26" s="18">
        <f>Ugaldebieta!E26</f>
        <v>21.34</v>
      </c>
      <c r="F26" s="24">
        <f t="shared" si="0"/>
        <v>0</v>
      </c>
    </row>
    <row r="27" spans="2:6" ht="15">
      <c r="B27" s="68"/>
      <c r="C27" s="28"/>
      <c r="D27" s="23"/>
      <c r="E27" s="18"/>
      <c r="F27" s="24"/>
    </row>
    <row r="28" spans="2:6" ht="15">
      <c r="B28" s="68"/>
      <c r="C28" s="28"/>
      <c r="D28" s="23"/>
      <c r="E28" s="7" t="s">
        <v>16</v>
      </c>
      <c r="F28" s="26">
        <f>SUM(F18:F26)</f>
        <v>12796.779999999999</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v>3000</v>
      </c>
      <c r="D32" s="23" t="str">
        <f>Ugaldebieta!D32</f>
        <v>M.</v>
      </c>
      <c r="E32" s="18">
        <f>Ugaldebieta!E32</f>
        <v>0.96</v>
      </c>
      <c r="F32" s="24">
        <f>C32*E32</f>
        <v>2880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f>3000*0.2</f>
        <v>600</v>
      </c>
      <c r="D33" s="23" t="str">
        <f>Ugaldebieta!D33</f>
        <v>M.</v>
      </c>
      <c r="E33" s="18">
        <f>Ugaldebieta!E33</f>
        <v>4</v>
      </c>
      <c r="F33" s="24">
        <f>C33*E33</f>
        <v>2400</v>
      </c>
    </row>
    <row r="34" spans="3:6" ht="14.25">
      <c r="C34" s="28"/>
      <c r="D34" s="23"/>
      <c r="E34" s="18"/>
      <c r="F34" s="24"/>
    </row>
    <row r="35" spans="2:6" ht="15">
      <c r="B35" s="40"/>
      <c r="C35" s="30"/>
      <c r="D35" s="23"/>
      <c r="E35" s="7" t="s">
        <v>16</v>
      </c>
      <c r="F35" s="26">
        <f>SUM(F32:F33)</f>
        <v>5280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1</v>
      </c>
      <c r="D45" s="20" t="str">
        <f>Ugaldebieta!D45</f>
        <v>PA.</v>
      </c>
      <c r="E45" s="18">
        <f>Ugaldebieta!E45</f>
        <v>1862.0689655172414</v>
      </c>
      <c r="F45" s="24">
        <f>C45*E45</f>
        <v>1862.0689655172414</v>
      </c>
    </row>
    <row r="46" spans="1:6" ht="28.5">
      <c r="A46" s="1" t="str">
        <f>Ugaldebieta!A46</f>
        <v>5.3</v>
      </c>
      <c r="B46" s="38" t="str">
        <f>Ugaldebieta!B46</f>
        <v>Partida alzada de mano de obra y material de señalización y balizamiento en la carretera convencional</v>
      </c>
      <c r="C46" s="28"/>
      <c r="D46" s="20" t="str">
        <f>Ugaldebieta!D46</f>
        <v>PA.</v>
      </c>
      <c r="E46" s="18">
        <f>Ugaldebieta!E46</f>
        <v>560.344827586207</v>
      </c>
      <c r="F46" s="24">
        <f>C46*E46</f>
        <v>0</v>
      </c>
    </row>
    <row r="47" spans="3:5" ht="14.25">
      <c r="C47" s="14"/>
      <c r="E47" s="2"/>
    </row>
    <row r="48" spans="5:6" ht="15">
      <c r="E48" s="7" t="s">
        <v>16</v>
      </c>
      <c r="F48" s="26">
        <f>SUM(F45:F46)</f>
        <v>1862.0689655172414</v>
      </c>
    </row>
    <row r="50" spans="1:6" s="47" customFormat="1" ht="18">
      <c r="A50" s="44"/>
      <c r="B50" s="53"/>
      <c r="C50" s="15" t="s">
        <v>7</v>
      </c>
      <c r="D50" s="5"/>
      <c r="E50" s="44"/>
      <c r="F50" s="43">
        <f>F14+F28+F35+F48+F41</f>
        <v>23613.75344827586</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23613.75344827586</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24437.18484827586</v>
      </c>
    </row>
    <row r="59" spans="1:2" ht="14.25">
      <c r="A59" s="64"/>
      <c r="B59" s="65"/>
    </row>
    <row r="60" spans="1:2" ht="14.25">
      <c r="A60" s="64"/>
      <c r="B60" s="65" t="s">
        <v>17</v>
      </c>
    </row>
    <row r="61" spans="1:2" ht="14.25">
      <c r="A61" s="64"/>
      <c r="B61" s="65"/>
    </row>
    <row r="62" spans="1:6" ht="14.25">
      <c r="A62" s="64"/>
      <c r="B62" s="65" t="s">
        <v>22</v>
      </c>
      <c r="F62" s="24">
        <f>F58*0.13</f>
        <v>3176.834030275862</v>
      </c>
    </row>
    <row r="63" spans="1:6" ht="5.25" customHeight="1">
      <c r="A63" s="64"/>
      <c r="B63" s="65" t="s">
        <v>88</v>
      </c>
      <c r="F63" s="24">
        <f>0.18*F61</f>
        <v>0</v>
      </c>
    </row>
    <row r="64" spans="1:6" ht="14.25">
      <c r="A64" s="64"/>
      <c r="B64" s="65" t="s">
        <v>23</v>
      </c>
      <c r="F64" s="24">
        <f>F58*0.06</f>
        <v>1466.2310908965517</v>
      </c>
    </row>
    <row r="65" spans="1:6" ht="10.5" customHeight="1">
      <c r="A65" s="64"/>
      <c r="B65" s="65"/>
      <c r="F65" s="24"/>
    </row>
    <row r="66" spans="1:6" ht="14.25">
      <c r="A66" s="64"/>
      <c r="B66" s="65"/>
      <c r="E66" s="1" t="s">
        <v>24</v>
      </c>
      <c r="F66" s="24">
        <f>F58+F62+F64</f>
        <v>29080.249969448276</v>
      </c>
    </row>
    <row r="67" spans="1:6" ht="14.25">
      <c r="A67" s="64"/>
      <c r="B67" s="65"/>
      <c r="F67" s="24"/>
    </row>
    <row r="68" spans="1:6" ht="14.25">
      <c r="A68" s="64"/>
      <c r="B68" s="65" t="s">
        <v>88</v>
      </c>
      <c r="F68" s="24">
        <f>0.18*F66</f>
        <v>5234.444994500689</v>
      </c>
    </row>
    <row r="69" spans="1:6" ht="14.25">
      <c r="A69" s="64"/>
      <c r="B69" s="65"/>
      <c r="F69" s="9"/>
    </row>
    <row r="70" spans="1:6" s="47" customFormat="1" ht="18">
      <c r="A70" s="66"/>
      <c r="B70" s="67" t="s">
        <v>19</v>
      </c>
      <c r="C70" s="45"/>
      <c r="D70" s="46"/>
      <c r="E70" s="15"/>
      <c r="F70" s="43">
        <f>F66+F68</f>
        <v>34314.69496394896</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16.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78</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v>2</v>
      </c>
      <c r="D10" s="23" t="str">
        <f>Ugaldebieta!D10</f>
        <v>Ud.</v>
      </c>
      <c r="E10" s="18">
        <f>Ugaldebieta!E10</f>
        <v>413.79</v>
      </c>
      <c r="F10" s="24">
        <f>C10*E10</f>
        <v>827.58</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2</v>
      </c>
      <c r="D11" s="23" t="str">
        <f>Ugaldebieta!D11</f>
        <v>Ud.</v>
      </c>
      <c r="E11" s="18">
        <f>Ugaldebieta!E11</f>
        <v>700</v>
      </c>
      <c r="F11" s="24">
        <f>C11*E11</f>
        <v>1400</v>
      </c>
    </row>
    <row r="12" spans="1:6" ht="28.5">
      <c r="A12" s="1" t="str">
        <f>Ugaldebieta!A12</f>
        <v>1.3</v>
      </c>
      <c r="B12" s="38" t="str">
        <f>Ugaldebieta!B12</f>
        <v>Suministro e instalación de un protector de cable según las características que se incluyen en el presente pliego</v>
      </c>
      <c r="C12" s="27">
        <v>24</v>
      </c>
      <c r="D12" s="23" t="str">
        <f>Ugaldebieta!D12</f>
        <v>Ud.</v>
      </c>
      <c r="E12" s="18">
        <f>Ugaldebieta!E12</f>
        <v>14.74</v>
      </c>
      <c r="F12" s="24">
        <f>C12*E12</f>
        <v>353.76</v>
      </c>
    </row>
    <row r="13" spans="3:6" ht="14.25">
      <c r="C13" s="28"/>
      <c r="D13" s="23"/>
      <c r="E13" s="6"/>
      <c r="F13" s="19"/>
    </row>
    <row r="14" spans="2:6" ht="15">
      <c r="B14" s="39"/>
      <c r="C14" s="29"/>
      <c r="D14" s="23"/>
      <c r="E14" s="7" t="s">
        <v>16</v>
      </c>
      <c r="F14" s="26">
        <f>SUM(F10:F12)</f>
        <v>2581.34</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f>720*1.1</f>
        <v>792.0000000000001</v>
      </c>
      <c r="D18" s="23" t="str">
        <f>Ugaldebieta!D18</f>
        <v>M.</v>
      </c>
      <c r="E18" s="18">
        <f>Ugaldebieta!E18</f>
        <v>1.55</v>
      </c>
      <c r="F18" s="24">
        <f aca="true" t="shared" si="0" ref="F18:F26">C18*E18</f>
        <v>1227.6000000000001</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c r="D19" s="23" t="str">
        <f>Ugaldebieta!D19</f>
        <v>M.</v>
      </c>
      <c r="E19" s="18">
        <f>Ugaldebieta!E19</f>
        <v>1.05</v>
      </c>
      <c r="F19" s="24">
        <f>C19*E19</f>
        <v>0</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v>24</v>
      </c>
      <c r="D22" s="23" t="str">
        <f>Ugaldebieta!D22</f>
        <v>Ud.</v>
      </c>
      <c r="E22" s="18">
        <f>Ugaldebieta!E22</f>
        <v>36</v>
      </c>
      <c r="F22" s="24">
        <f t="shared" si="0"/>
        <v>864</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v>2</v>
      </c>
      <c r="D24" s="23" t="str">
        <f>Ugaldebieta!D24</f>
        <v>Ud.</v>
      </c>
      <c r="E24" s="18">
        <f>Ugaldebieta!E24</f>
        <v>266.16</v>
      </c>
      <c r="F24" s="24">
        <f t="shared" si="0"/>
        <v>532.32</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c r="D25" s="23" t="str">
        <f>Ugaldebieta!D25</f>
        <v>Ud.</v>
      </c>
      <c r="E25" s="18">
        <f>Ugaldebieta!E25</f>
        <v>46.94</v>
      </c>
      <c r="F25" s="24">
        <f t="shared" si="0"/>
        <v>0</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v>24</v>
      </c>
      <c r="D26" s="23" t="str">
        <f>Ugaldebieta!D26</f>
        <v>Ud.</v>
      </c>
      <c r="E26" s="18">
        <f>Ugaldebieta!E26</f>
        <v>21.34</v>
      </c>
      <c r="F26" s="24">
        <f t="shared" si="0"/>
        <v>512.16</v>
      </c>
    </row>
    <row r="27" spans="2:6" ht="15">
      <c r="B27" s="68"/>
      <c r="C27" s="28"/>
      <c r="D27" s="23"/>
      <c r="E27" s="18"/>
      <c r="F27" s="24"/>
    </row>
    <row r="28" spans="2:6" ht="15">
      <c r="B28" s="68"/>
      <c r="C28" s="28"/>
      <c r="D28" s="23"/>
      <c r="E28" s="7" t="s">
        <v>16</v>
      </c>
      <c r="F28" s="26">
        <f>SUM(F18:F26)</f>
        <v>3136.0800000000004</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1</v>
      </c>
      <c r="D45" s="20" t="str">
        <f>Ugaldebieta!D45</f>
        <v>PA.</v>
      </c>
      <c r="E45" s="18">
        <f>Ugaldebieta!E45</f>
        <v>1862.0689655172414</v>
      </c>
      <c r="F45" s="24">
        <f>C45*E45</f>
        <v>1862.0689655172414</v>
      </c>
    </row>
    <row r="46" spans="1:6" ht="28.5">
      <c r="A46" s="1" t="str">
        <f>Ugaldebieta!A46</f>
        <v>5.3</v>
      </c>
      <c r="B46" s="38" t="str">
        <f>Ugaldebieta!B46</f>
        <v>Partida alzada de mano de obra y material de señalización y balizamiento en la carretera convencional</v>
      </c>
      <c r="C46" s="28"/>
      <c r="D46" s="20" t="str">
        <f>Ugaldebieta!D46</f>
        <v>PA.</v>
      </c>
      <c r="E46" s="18">
        <f>Ugaldebieta!E46</f>
        <v>560.344827586207</v>
      </c>
      <c r="F46" s="24">
        <f>C46*E46</f>
        <v>0</v>
      </c>
    </row>
    <row r="47" spans="3:5" ht="14.25">
      <c r="C47" s="14"/>
      <c r="E47" s="2"/>
    </row>
    <row r="48" spans="5:6" ht="15">
      <c r="E48" s="7" t="s">
        <v>16</v>
      </c>
      <c r="F48" s="26">
        <f>SUM(F45:F46)</f>
        <v>1862.0689655172414</v>
      </c>
    </row>
    <row r="50" spans="1:6" s="47" customFormat="1" ht="18">
      <c r="A50" s="44"/>
      <c r="B50" s="53"/>
      <c r="C50" s="15" t="s">
        <v>7</v>
      </c>
      <c r="D50" s="5"/>
      <c r="E50" s="44"/>
      <c r="F50" s="43">
        <f>F14+F28+F35+F48+F41</f>
        <v>8010.5234482758615</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8010.5234482758615</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8833.954848275862</v>
      </c>
    </row>
    <row r="59" spans="1:2" ht="14.25">
      <c r="A59" s="64"/>
      <c r="B59" s="65"/>
    </row>
    <row r="60" spans="1:2" ht="14.25">
      <c r="A60" s="64"/>
      <c r="B60" s="65" t="s">
        <v>17</v>
      </c>
    </row>
    <row r="61" spans="1:2" ht="14.25">
      <c r="A61" s="64"/>
      <c r="B61" s="65"/>
    </row>
    <row r="62" spans="1:6" ht="14.25">
      <c r="A62" s="64"/>
      <c r="B62" s="65" t="s">
        <v>22</v>
      </c>
      <c r="F62" s="24">
        <f>F58*0.13</f>
        <v>1148.4141302758621</v>
      </c>
    </row>
    <row r="63" spans="1:6" ht="5.25" customHeight="1">
      <c r="A63" s="64"/>
      <c r="B63" s="65" t="s">
        <v>88</v>
      </c>
      <c r="F63" s="24">
        <f>0.18*F61</f>
        <v>0</v>
      </c>
    </row>
    <row r="64" spans="1:6" ht="14.25">
      <c r="A64" s="64"/>
      <c r="B64" s="65" t="s">
        <v>23</v>
      </c>
      <c r="F64" s="24">
        <f>F58*0.06</f>
        <v>530.0372908965517</v>
      </c>
    </row>
    <row r="65" spans="1:6" ht="10.5" customHeight="1">
      <c r="A65" s="64"/>
      <c r="B65" s="65"/>
      <c r="F65" s="24"/>
    </row>
    <row r="66" spans="1:6" ht="14.25">
      <c r="A66" s="64"/>
      <c r="B66" s="65"/>
      <c r="E66" s="1" t="s">
        <v>24</v>
      </c>
      <c r="F66" s="24">
        <f>F58+F62+F64</f>
        <v>10512.406269448275</v>
      </c>
    </row>
    <row r="67" spans="1:6" ht="14.25">
      <c r="A67" s="64"/>
      <c r="B67" s="65"/>
      <c r="F67" s="24"/>
    </row>
    <row r="68" spans="1:6" ht="14.25">
      <c r="A68" s="64"/>
      <c r="B68" s="65" t="s">
        <v>88</v>
      </c>
      <c r="F68" s="24">
        <f>0.18*F66</f>
        <v>1892.2331285006894</v>
      </c>
    </row>
    <row r="69" spans="1:6" ht="14.25">
      <c r="A69" s="64"/>
      <c r="B69" s="65"/>
      <c r="F69" s="9"/>
    </row>
    <row r="70" spans="1:6" s="47" customFormat="1" ht="18">
      <c r="A70" s="66"/>
      <c r="B70" s="67" t="s">
        <v>19</v>
      </c>
      <c r="C70" s="45"/>
      <c r="D70" s="46"/>
      <c r="E70" s="15"/>
      <c r="F70" s="43">
        <f>F66+F68</f>
        <v>12404.639397948964</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F122"/>
  <sheetViews>
    <sheetView showZeros="0" zoomScale="75" zoomScaleNormal="75" workbookViewId="0" topLeftCell="A1">
      <selection activeCell="A43" sqref="A43"/>
    </sheetView>
  </sheetViews>
  <sheetFormatPr defaultColWidth="11.421875" defaultRowHeight="12.75"/>
  <cols>
    <col min="1" max="1" width="62.57421875" style="0" customWidth="1"/>
    <col min="2" max="2" width="1.57421875" style="0" customWidth="1"/>
    <col min="3" max="3" width="13.8515625" style="0" bestFit="1" customWidth="1"/>
  </cols>
  <sheetData>
    <row r="1" spans="1:6" s="11" customFormat="1" ht="18" customHeight="1">
      <c r="A1" s="137" t="s">
        <v>62</v>
      </c>
      <c r="B1" s="137"/>
      <c r="C1" s="137"/>
      <c r="D1" s="137"/>
      <c r="E1" s="137"/>
      <c r="F1" s="62"/>
    </row>
    <row r="2" spans="1:6" s="11" customFormat="1" ht="26.25" customHeight="1">
      <c r="A2" s="137"/>
      <c r="B2" s="137"/>
      <c r="C2" s="137"/>
      <c r="D2" s="137"/>
      <c r="E2" s="137"/>
      <c r="F2" s="62"/>
    </row>
    <row r="3" spans="1:6" s="11" customFormat="1" ht="18">
      <c r="A3" s="42"/>
      <c r="B3" s="42"/>
      <c r="C3" s="42"/>
      <c r="D3" s="42"/>
      <c r="E3" s="42"/>
      <c r="F3" s="42"/>
    </row>
    <row r="4" spans="1:3" s="51" customFormat="1" ht="15">
      <c r="A4" s="54" t="s">
        <v>35</v>
      </c>
      <c r="B4" s="55"/>
      <c r="C4" s="55"/>
    </row>
    <row r="5" spans="1:3" s="51" customFormat="1" ht="14.25">
      <c r="A5" s="55"/>
      <c r="B5" s="55"/>
      <c r="C5" s="55"/>
    </row>
    <row r="6" spans="1:3" s="51" customFormat="1" ht="15">
      <c r="A6" s="56" t="s">
        <v>45</v>
      </c>
      <c r="B6" s="55"/>
      <c r="C6" s="57" t="s">
        <v>36</v>
      </c>
    </row>
    <row r="7" spans="1:3" ht="4.5" customHeight="1">
      <c r="A7" s="55"/>
      <c r="B7" s="55"/>
      <c r="C7" s="55"/>
    </row>
    <row r="8" spans="1:3" ht="4.5" customHeight="1">
      <c r="A8" s="55"/>
      <c r="B8" s="55"/>
      <c r="C8" s="58"/>
    </row>
    <row r="9" spans="1:3" ht="14.25">
      <c r="A9" s="55" t="str">
        <f>+Resumen!B8</f>
        <v>UGALDEBIETA (A-8 P.K. 130,0)</v>
      </c>
      <c r="B9" s="55"/>
      <c r="C9" s="69">
        <f>+Resumen!D8</f>
        <v>4823.634848275862</v>
      </c>
    </row>
    <row r="10" spans="1:3" ht="4.5" customHeight="1">
      <c r="A10" s="55">
        <f>+Resumen!B9</f>
        <v>0</v>
      </c>
      <c r="B10" s="55"/>
      <c r="C10" s="69">
        <f>+Resumen!D9</f>
        <v>0</v>
      </c>
    </row>
    <row r="11" spans="1:3" ht="14.25">
      <c r="A11" s="55" t="str">
        <f>+Resumen!B10</f>
        <v>NOCEDAL (A-8 P.K. 129,0)</v>
      </c>
      <c r="B11" s="55"/>
      <c r="C11" s="69">
        <f>+Resumen!D10</f>
        <v>6693.554848275862</v>
      </c>
    </row>
    <row r="12" spans="1:3" ht="4.5" customHeight="1">
      <c r="A12" s="55">
        <f>+Resumen!B11</f>
        <v>0</v>
      </c>
      <c r="B12" s="55"/>
      <c r="C12" s="69">
        <f>+Resumen!D11</f>
        <v>0</v>
      </c>
    </row>
    <row r="13" spans="1:3" ht="14.25">
      <c r="A13" s="55" t="str">
        <f>+Resumen!B12</f>
        <v>URIOSTE (A-8 P.K. 127,7)</v>
      </c>
      <c r="B13" s="55"/>
      <c r="C13" s="69">
        <f>+Resumen!D12</f>
        <v>7010.024848275862</v>
      </c>
    </row>
    <row r="14" spans="1:3" ht="4.5" customHeight="1">
      <c r="A14" s="55">
        <f>+Resumen!B13</f>
        <v>0</v>
      </c>
      <c r="B14" s="55"/>
      <c r="C14" s="69">
        <f>+Resumen!D13</f>
        <v>0</v>
      </c>
    </row>
    <row r="15" spans="1:3" ht="14.25">
      <c r="A15" s="55" t="str">
        <f>+Resumen!B14</f>
        <v>SALCEDILLO (A-8 VÍA LATERAL P.K. 126,5)</v>
      </c>
      <c r="B15" s="55"/>
      <c r="C15" s="69">
        <f>+Resumen!D14</f>
        <v>5996.3548482758615</v>
      </c>
    </row>
    <row r="16" spans="1:3" ht="5.25" customHeight="1">
      <c r="A16" s="55">
        <f>+Resumen!B15</f>
        <v>0</v>
      </c>
      <c r="B16" s="55"/>
      <c r="C16" s="69">
        <f>+Resumen!D15</f>
        <v>0</v>
      </c>
    </row>
    <row r="17" spans="1:3" ht="14.25">
      <c r="A17" s="55" t="str">
        <f>+Resumen!B16</f>
        <v>SESTAO (INCORPORACIÓN A-8)</v>
      </c>
      <c r="B17" s="55"/>
      <c r="C17" s="69">
        <f>+Resumen!D16</f>
        <v>6481.890710344827</v>
      </c>
    </row>
    <row r="18" spans="1:3" ht="5.25" customHeight="1">
      <c r="A18" s="55">
        <f>+Resumen!B17</f>
        <v>0</v>
      </c>
      <c r="B18" s="55"/>
      <c r="C18" s="69">
        <f>+Resumen!D17</f>
        <v>0</v>
      </c>
    </row>
    <row r="19" spans="1:3" ht="14.25">
      <c r="A19" s="55" t="str">
        <f>+Resumen!B18</f>
        <v>TRAPAGA (A-8 P.K. 125,5)</v>
      </c>
      <c r="B19" s="55"/>
      <c r="C19" s="69">
        <f>+Resumen!D18</f>
        <v>6083.764848275861</v>
      </c>
    </row>
    <row r="20" spans="1:3" ht="5.25" customHeight="1">
      <c r="A20" s="55">
        <f>+Resumen!B19</f>
        <v>0</v>
      </c>
      <c r="B20" s="55"/>
      <c r="C20" s="69">
        <f>+Resumen!D19</f>
        <v>0</v>
      </c>
    </row>
    <row r="21" spans="1:3" ht="14.25">
      <c r="A21" s="55" t="str">
        <f>+Resumen!B20</f>
        <v>LARRASKITU (A-8 P.K. 115,5)</v>
      </c>
      <c r="B21" s="55"/>
      <c r="C21" s="69">
        <f>+Resumen!D20</f>
        <v>5742.764848275861</v>
      </c>
    </row>
    <row r="22" spans="1:3" ht="5.25" customHeight="1">
      <c r="A22" s="55">
        <f>+Resumen!B21</f>
        <v>0</v>
      </c>
      <c r="B22" s="55"/>
      <c r="C22" s="69">
        <f>+Resumen!D21</f>
        <v>0</v>
      </c>
    </row>
    <row r="23" spans="1:3" ht="14.25">
      <c r="A23" s="55" t="str">
        <f>+Resumen!B22</f>
        <v>MIRIBILLA (BI-631 P.K. 0,3)</v>
      </c>
      <c r="B23" s="55"/>
      <c r="C23" s="69">
        <f>+Resumen!D22</f>
        <v>5531.430710344828</v>
      </c>
    </row>
    <row r="24" spans="1:3" ht="4.5" customHeight="1">
      <c r="A24" s="55">
        <f>+Resumen!B23</f>
        <v>0</v>
      </c>
      <c r="B24" s="55"/>
      <c r="C24" s="69">
        <f>+Resumen!D23</f>
        <v>0</v>
      </c>
    </row>
    <row r="25" spans="1:3" ht="14.25">
      <c r="A25" s="55" t="str">
        <f>+Resumen!B24</f>
        <v>IRUSTA (A-8 P.K. 114,5)</v>
      </c>
      <c r="B25" s="55"/>
      <c r="C25" s="69">
        <f>+Resumen!D24</f>
        <v>6114.764848275861</v>
      </c>
    </row>
    <row r="26" spans="1:3" ht="4.5" customHeight="1">
      <c r="A26" s="55">
        <f>+Resumen!B25</f>
        <v>0</v>
      </c>
      <c r="B26" s="55"/>
      <c r="C26" s="69">
        <f>+Resumen!D25</f>
        <v>0</v>
      </c>
    </row>
    <row r="27" spans="1:3" ht="14.25">
      <c r="A27" s="55" t="str">
        <f>+Resumen!B26</f>
        <v>PUERTO SANTURTZI (INCORPORACIÓN A-8)</v>
      </c>
      <c r="B27" s="55"/>
      <c r="C27" s="69">
        <f>+Resumen!D26</f>
        <v>5677.750710344828</v>
      </c>
    </row>
    <row r="28" spans="1:3" ht="5.25" customHeight="1">
      <c r="A28" s="55">
        <f>+Resumen!B27</f>
        <v>0</v>
      </c>
      <c r="B28" s="55"/>
      <c r="C28" s="69">
        <f>+Resumen!D27</f>
        <v>0</v>
      </c>
    </row>
    <row r="29" spans="1:3" ht="14.25">
      <c r="A29" s="55" t="str">
        <f>+Resumen!B28</f>
        <v>SANTURTZI (INCORPORACIÓN A-8)</v>
      </c>
      <c r="B29" s="55"/>
      <c r="C29" s="69">
        <f>+Resumen!D28</f>
        <v>6581.250710344828</v>
      </c>
    </row>
    <row r="30" spans="1:3" ht="4.5" customHeight="1">
      <c r="A30" s="55"/>
      <c r="B30" s="55"/>
      <c r="C30" s="69"/>
    </row>
    <row r="31" spans="1:3" ht="14.25">
      <c r="A31" s="55" t="str">
        <f>Resumen!B30</f>
        <v>PORTUGALETE (INCORPORACIÓN A-8)</v>
      </c>
      <c r="B31" s="55"/>
      <c r="C31" s="69">
        <f>Resumen!D30</f>
        <v>6604.250710344828</v>
      </c>
    </row>
    <row r="32" spans="1:3" ht="4.5" customHeight="1">
      <c r="A32" s="55"/>
      <c r="B32" s="55"/>
      <c r="C32" s="69"/>
    </row>
    <row r="33" spans="1:3" ht="14.25">
      <c r="A33" s="55" t="str">
        <f>Resumen!B32</f>
        <v>LARRASKITU-UGALDEBIETA</v>
      </c>
      <c r="B33" s="55"/>
      <c r="C33" s="69">
        <f>Resumen!D32</f>
        <v>57171.17088275862</v>
      </c>
    </row>
    <row r="34" spans="1:3" ht="5.25" customHeight="1">
      <c r="A34" s="55"/>
      <c r="B34" s="55"/>
      <c r="C34" s="69"/>
    </row>
    <row r="35" spans="1:3" ht="14.25">
      <c r="A35" s="55" t="str">
        <f>Resumen!B34</f>
        <v>CRUCES-TRAPAGA</v>
      </c>
      <c r="B35" s="55"/>
      <c r="C35" s="69">
        <f>Resumen!D34</f>
        <v>24437.18484827586</v>
      </c>
    </row>
    <row r="36" spans="1:3" ht="5.25" customHeight="1">
      <c r="A36" s="55">
        <f>+Resumen!B29</f>
        <v>0</v>
      </c>
      <c r="B36" s="55"/>
      <c r="C36" s="69">
        <f>+Resumen!D29</f>
        <v>0</v>
      </c>
    </row>
    <row r="37" spans="1:3" ht="14.25">
      <c r="A37" s="55" t="str">
        <f>+Resumen!B36</f>
        <v>CONEXIÓN VSM-KADAGUA</v>
      </c>
      <c r="B37" s="55"/>
      <c r="C37" s="69">
        <f>+Resumen!D36</f>
        <v>8833.954848275862</v>
      </c>
    </row>
    <row r="38" spans="1:3" ht="5.25" customHeight="1">
      <c r="A38" s="55"/>
      <c r="B38" s="55"/>
      <c r="C38" s="69"/>
    </row>
    <row r="39" spans="1:3" ht="15">
      <c r="A39" s="59" t="s">
        <v>8</v>
      </c>
      <c r="B39" s="55"/>
      <c r="C39" s="83">
        <f>SUM(C8:C37)</f>
        <v>163783.7480689655</v>
      </c>
    </row>
    <row r="40" spans="1:3" ht="14.25">
      <c r="A40" s="55"/>
      <c r="B40" s="55"/>
      <c r="C40" s="55"/>
    </row>
    <row r="41" spans="1:3" ht="14.25">
      <c r="A41" s="55"/>
      <c r="B41" s="55"/>
      <c r="C41" s="55"/>
    </row>
    <row r="42" spans="1:4" ht="51.75" customHeight="1">
      <c r="A42" s="82" t="str">
        <f>"El presente presupuesto de ejecución material asciende a la cantidad de CIENTO SESENTA Y TRES SETECIENTOS OCHENTA Y TRES EUROS Y VEINTINUEVE CÉNTIMOS ("&amp;TEXT(C39,"###.###.###,##")&amp;" .- €)."</f>
        <v>El presente presupuesto de ejecución material asciende a la cantidad de CIENTO SESENTA Y TRES SETECIENTOS OCHENTA Y TRES EUROS Y VEINTINUEVE CÉNTIMOS (163.783,75 .- €).</v>
      </c>
      <c r="B42" s="60"/>
      <c r="C42" s="60"/>
      <c r="D42" s="52"/>
    </row>
    <row r="120" ht="12.75">
      <c r="B120" t="s">
        <v>41</v>
      </c>
    </row>
    <row r="122" ht="12.75">
      <c r="B122" t="s">
        <v>41</v>
      </c>
    </row>
  </sheetData>
  <mergeCells count="1">
    <mergeCell ref="A1:E2"/>
  </mergeCells>
  <printOptions/>
  <pageMargins left="0.7874015748031497" right="1.4566929133858268" top="0.7874015748031497" bottom="0.5905511811023623" header="0.1968503937007874" footer="0"/>
  <pageSetup fitToHeight="1" fitToWidth="1" horizontalDpi="600" verticalDpi="600" orientation="landscape" paperSize="9" scale="83" r:id="rId2"/>
  <headerFooter alignWithMargins="0">
    <oddFooter>&amp;LDocumento 4: Presupuesto
&amp;R&amp;"XEG Logo Idom,Roman"&amp;22@idom</oddFooter>
  </headerFooter>
  <rowBreaks count="1" manualBreakCount="1">
    <brk id="121" max="255"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1:H120"/>
  <sheetViews>
    <sheetView zoomScale="75" zoomScaleNormal="75" workbookViewId="0" topLeftCell="A1">
      <selection activeCell="A21" sqref="A21"/>
    </sheetView>
  </sheetViews>
  <sheetFormatPr defaultColWidth="11.421875" defaultRowHeight="12.75"/>
  <cols>
    <col min="2" max="2" width="0" style="0" hidden="1" customWidth="1"/>
    <col min="6" max="6" width="15.8515625" style="0" customWidth="1"/>
  </cols>
  <sheetData>
    <row r="1" spans="1:8" s="11" customFormat="1" ht="49.5" customHeight="1">
      <c r="A1" s="134" t="s">
        <v>87</v>
      </c>
      <c r="B1" s="134"/>
      <c r="C1" s="134"/>
      <c r="D1" s="134"/>
      <c r="E1" s="134"/>
      <c r="F1" s="134"/>
      <c r="G1" s="138"/>
      <c r="H1" s="48"/>
    </row>
    <row r="2" spans="1:8" s="11" customFormat="1" ht="39.75" customHeight="1">
      <c r="A2" s="134"/>
      <c r="B2" s="134"/>
      <c r="C2" s="134"/>
      <c r="D2" s="134"/>
      <c r="E2" s="134"/>
      <c r="F2" s="134"/>
      <c r="G2" s="138"/>
      <c r="H2" s="48"/>
    </row>
    <row r="3" spans="1:8" s="11" customFormat="1" ht="18">
      <c r="A3" s="71"/>
      <c r="B3" s="71"/>
      <c r="C3" s="71"/>
      <c r="D3" s="71"/>
      <c r="E3" s="71"/>
      <c r="F3" s="71"/>
      <c r="G3" s="48"/>
      <c r="H3" s="48"/>
    </row>
    <row r="4" spans="1:8" ht="15">
      <c r="A4" s="84" t="s">
        <v>17</v>
      </c>
      <c r="B4" s="85"/>
      <c r="C4" s="86"/>
      <c r="D4" s="86"/>
      <c r="E4" s="86"/>
      <c r="F4" s="86"/>
      <c r="G4" s="86"/>
      <c r="H4" s="87"/>
    </row>
    <row r="5" spans="1:8" ht="14.25">
      <c r="A5" s="85"/>
      <c r="B5" s="86"/>
      <c r="C5" s="86"/>
      <c r="D5" s="86"/>
      <c r="E5" s="86"/>
      <c r="F5" s="86"/>
      <c r="G5" s="86"/>
      <c r="H5" s="87"/>
    </row>
    <row r="6" spans="1:8" ht="14.25">
      <c r="A6" s="85"/>
      <c r="B6" s="86"/>
      <c r="C6" s="86"/>
      <c r="D6" s="86"/>
      <c r="E6" s="86"/>
      <c r="F6" s="86"/>
      <c r="G6" s="86"/>
      <c r="H6" s="87"/>
    </row>
    <row r="7" spans="1:8" ht="14.25">
      <c r="A7" s="88" t="s">
        <v>37</v>
      </c>
      <c r="B7" s="86"/>
      <c r="C7" s="86"/>
      <c r="D7" s="86"/>
      <c r="E7" s="85"/>
      <c r="F7" s="89">
        <f>+'Presupuesto Ejecución Material'!C39</f>
        <v>163783.7480689655</v>
      </c>
      <c r="G7" s="86"/>
      <c r="H7" s="87"/>
    </row>
    <row r="8" spans="1:8" ht="14.25">
      <c r="A8" s="85"/>
      <c r="B8" s="86"/>
      <c r="C8" s="86"/>
      <c r="D8" s="86"/>
      <c r="E8" s="85"/>
      <c r="F8" s="89"/>
      <c r="G8" s="86"/>
      <c r="H8" s="87"/>
    </row>
    <row r="9" spans="1:8" ht="14.25">
      <c r="A9" s="90" t="s">
        <v>38</v>
      </c>
      <c r="B9" s="91"/>
      <c r="C9" s="86"/>
      <c r="D9" s="86"/>
      <c r="E9" s="85"/>
      <c r="F9" s="89">
        <f>+F7*13/100</f>
        <v>21291.887248965515</v>
      </c>
      <c r="G9" s="86"/>
      <c r="H9" s="87"/>
    </row>
    <row r="10" spans="1:8" ht="14.25">
      <c r="A10" s="86"/>
      <c r="B10" s="85"/>
      <c r="C10" s="86"/>
      <c r="D10" s="86"/>
      <c r="E10" s="85"/>
      <c r="F10" s="89"/>
      <c r="G10" s="86"/>
      <c r="H10" s="87"/>
    </row>
    <row r="11" spans="1:8" ht="14.25">
      <c r="A11" s="86" t="s">
        <v>39</v>
      </c>
      <c r="B11" s="85"/>
      <c r="C11" s="86"/>
      <c r="D11" s="86"/>
      <c r="E11" s="91"/>
      <c r="F11" s="89">
        <f>+F7*6/100</f>
        <v>9827.02488413793</v>
      </c>
      <c r="G11" s="86"/>
      <c r="H11" s="87"/>
    </row>
    <row r="12" spans="1:8" ht="14.25">
      <c r="A12" s="86"/>
      <c r="B12" s="86"/>
      <c r="C12" s="86"/>
      <c r="D12" s="86"/>
      <c r="E12" s="86"/>
      <c r="F12" s="89"/>
      <c r="G12" s="86"/>
      <c r="H12" s="87"/>
    </row>
    <row r="13" spans="1:8" ht="14.25">
      <c r="A13" s="86"/>
      <c r="B13" s="86"/>
      <c r="C13" s="86"/>
      <c r="D13" s="86"/>
      <c r="E13" s="86" t="s">
        <v>18</v>
      </c>
      <c r="F13" s="89">
        <f>SUM(F7:F11)</f>
        <v>194902.66020206895</v>
      </c>
      <c r="G13" s="86"/>
      <c r="H13" s="87"/>
    </row>
    <row r="14" spans="1:8" ht="14.25">
      <c r="A14" s="86"/>
      <c r="B14" s="86"/>
      <c r="C14" s="86"/>
      <c r="D14" s="86"/>
      <c r="E14" s="85"/>
      <c r="F14" s="89"/>
      <c r="G14" s="86"/>
      <c r="H14" s="87"/>
    </row>
    <row r="15" spans="1:8" ht="14.25">
      <c r="A15" s="86" t="s">
        <v>88</v>
      </c>
      <c r="B15" s="86"/>
      <c r="C15" s="86"/>
      <c r="D15" s="86"/>
      <c r="E15" s="85"/>
      <c r="F15" s="89">
        <f>+F13*18/100</f>
        <v>35082.47883637241</v>
      </c>
      <c r="G15" s="86"/>
      <c r="H15" s="87"/>
    </row>
    <row r="16" spans="1:8" ht="14.25">
      <c r="A16" s="86"/>
      <c r="B16" s="86"/>
      <c r="C16" s="86"/>
      <c r="D16" s="86"/>
      <c r="E16" s="86"/>
      <c r="F16" s="89"/>
      <c r="G16" s="86"/>
      <c r="H16" s="87"/>
    </row>
    <row r="17" spans="1:8" ht="15">
      <c r="A17" s="92"/>
      <c r="B17" s="92" t="s">
        <v>19</v>
      </c>
      <c r="C17" s="86"/>
      <c r="D17" s="86"/>
      <c r="E17" s="85"/>
      <c r="F17" s="93">
        <f>SUM(F13:F15)</f>
        <v>229985.13903844135</v>
      </c>
      <c r="G17" s="86"/>
      <c r="H17" s="87"/>
    </row>
    <row r="18" spans="1:8" ht="14.25">
      <c r="A18" s="86"/>
      <c r="B18" s="86"/>
      <c r="C18" s="86"/>
      <c r="D18" s="86"/>
      <c r="E18" s="85"/>
      <c r="F18" s="86"/>
      <c r="G18" s="86"/>
      <c r="H18" s="87"/>
    </row>
    <row r="19" spans="1:8" ht="14.25">
      <c r="A19" s="86"/>
      <c r="B19" s="86"/>
      <c r="C19" s="86"/>
      <c r="D19" s="86"/>
      <c r="E19" s="91"/>
      <c r="F19" s="86"/>
      <c r="G19" s="86"/>
      <c r="H19" s="87"/>
    </row>
    <row r="20" spans="1:8" ht="57.75" customHeight="1">
      <c r="A20" s="94" t="str">
        <f>"El presente presupuesto de ejecución material asciende a la cantidad de DOSCIENTOS VEINTINUEVE MIL NOVECIENTOS OCHENTA Y CUATRO EUROS Y CINCUENTA CÉNTIMOS  ("&amp;TEXT(F17,"###.###.###,##")&amp;" .- €)."</f>
        <v>El presente presupuesto de ejecución material asciende a la cantidad de DOSCIENTOS VEINTINUEVE MIL NOVECIENTOS OCHENTA Y CUATRO EUROS Y CINCUENTA CÉNTIMOS  (229.985,14 .- €).</v>
      </c>
      <c r="B20" s="94"/>
      <c r="C20" s="94"/>
      <c r="D20" s="94"/>
      <c r="E20" s="94"/>
      <c r="F20" s="94"/>
      <c r="G20" s="86"/>
      <c r="H20" s="87"/>
    </row>
    <row r="21" spans="1:8" ht="14.25">
      <c r="A21" s="86"/>
      <c r="B21" s="86"/>
      <c r="C21" s="86"/>
      <c r="D21" s="86"/>
      <c r="E21" s="86"/>
      <c r="F21" s="86"/>
      <c r="G21" s="86"/>
      <c r="H21" s="87"/>
    </row>
    <row r="22" spans="1:8" ht="14.25">
      <c r="A22" s="86"/>
      <c r="B22" s="86"/>
      <c r="C22" s="86"/>
      <c r="D22" s="86"/>
      <c r="E22" s="86"/>
      <c r="F22" s="86"/>
      <c r="G22" s="86"/>
      <c r="H22" s="87"/>
    </row>
    <row r="23" spans="1:8" ht="12.75">
      <c r="A23" s="87"/>
      <c r="B23" s="87"/>
      <c r="C23" s="87"/>
      <c r="D23" s="87"/>
      <c r="E23" s="87"/>
      <c r="F23" s="87"/>
      <c r="G23" s="87"/>
      <c r="H23" s="87"/>
    </row>
    <row r="24" spans="1:8" ht="12.75">
      <c r="A24" s="87"/>
      <c r="B24" s="87"/>
      <c r="C24" s="87"/>
      <c r="D24" s="87"/>
      <c r="E24" s="87"/>
      <c r="F24" s="87"/>
      <c r="G24" s="87"/>
      <c r="H24" s="87"/>
    </row>
    <row r="25" spans="1:8" ht="12.75">
      <c r="A25" s="87"/>
      <c r="B25" s="87"/>
      <c r="C25" s="87"/>
      <c r="D25" s="87"/>
      <c r="E25" s="87"/>
      <c r="F25" s="87"/>
      <c r="G25" s="87"/>
      <c r="H25" s="87"/>
    </row>
    <row r="118" ht="12.75">
      <c r="B118" t="s">
        <v>41</v>
      </c>
    </row>
    <row r="120" ht="12.75">
      <c r="B120" t="s">
        <v>41</v>
      </c>
    </row>
  </sheetData>
  <mergeCells count="1">
    <mergeCell ref="A1:G2"/>
  </mergeCells>
  <printOptions/>
  <pageMargins left="1.535433070866142" right="0.8267716535433072" top="0.8267716535433072" bottom="0.984251968503937" header="0" footer="0"/>
  <pageSetup fitToHeight="1" fitToWidth="1" horizontalDpi="600" verticalDpi="600" orientation="landscape" paperSize="9" r:id="rId2"/>
  <headerFooter alignWithMargins="0">
    <oddFooter>&amp;LDocumento 4: Presupuesto
&amp;R&amp;"XEG Logo Idom,Roman"&amp;22@idom</oddFooter>
  </headerFooter>
  <rowBreaks count="1" manualBreakCount="1">
    <brk id="119" max="255" man="1"/>
  </rowBreaks>
  <drawing r:id="rId1"/>
</worksheet>
</file>

<file path=xl/worksheets/sheet2.xml><?xml version="1.0" encoding="utf-8"?>
<worksheet xmlns="http://schemas.openxmlformats.org/spreadsheetml/2006/main" xmlns:r="http://schemas.openxmlformats.org/officeDocument/2006/relationships">
  <dimension ref="A1:F71"/>
  <sheetViews>
    <sheetView showZeros="0" zoomScale="75" zoomScaleNormal="75" zoomScaleSheetLayoutView="75" workbookViewId="0" topLeftCell="A40">
      <pane xSplit="2" topLeftCell="C1" activePane="topRight" state="frozen"/>
      <selection pane="topLeft" activeCell="B19" sqref="B19"/>
      <selection pane="topRight" activeCell="E77" sqref="E77"/>
    </sheetView>
  </sheetViews>
  <sheetFormatPr defaultColWidth="11.421875" defaultRowHeight="12.75"/>
  <cols>
    <col min="1" max="1" width="9.00390625" style="10" customWidth="1"/>
    <col min="2" max="2" width="68.8515625" style="41" customWidth="1"/>
    <col min="3" max="3" width="9.00390625" style="16" customWidth="1"/>
    <col min="4" max="4" width="9.00390625" style="116" customWidth="1"/>
    <col min="5" max="5" width="14.7109375" style="10" customWidth="1"/>
    <col min="6" max="6" width="18.00390625" style="70" customWidth="1"/>
    <col min="7" max="16384" width="11.421875" style="48" customWidth="1"/>
  </cols>
  <sheetData>
    <row r="1" spans="1:6" ht="18" customHeight="1">
      <c r="A1" s="134" t="s">
        <v>62</v>
      </c>
      <c r="B1" s="134"/>
      <c r="C1" s="130"/>
      <c r="D1" s="130"/>
      <c r="E1" s="130"/>
      <c r="F1" s="130"/>
    </row>
    <row r="2" spans="1:6" ht="26.25" customHeight="1">
      <c r="A2" s="134"/>
      <c r="B2" s="134"/>
      <c r="C2" s="130"/>
      <c r="D2" s="130"/>
      <c r="E2" s="130"/>
      <c r="F2" s="130"/>
    </row>
    <row r="3" spans="1:6" ht="18">
      <c r="A3" s="71"/>
      <c r="B3" s="71"/>
      <c r="C3" s="71"/>
      <c r="D3" s="71"/>
      <c r="E3" s="71"/>
      <c r="F3" s="71"/>
    </row>
    <row r="4" spans="1:6" ht="18">
      <c r="A4" s="72" t="s">
        <v>64</v>
      </c>
      <c r="B4" s="73"/>
      <c r="C4" s="95"/>
      <c r="D4" s="96"/>
      <c r="E4" s="97"/>
      <c r="F4" s="74"/>
    </row>
    <row r="5" spans="1:6" ht="18">
      <c r="A5" s="72"/>
      <c r="B5" s="73"/>
      <c r="C5" s="95"/>
      <c r="D5" s="96"/>
      <c r="E5" s="97"/>
      <c r="F5" s="74"/>
    </row>
    <row r="6" spans="1:6" s="79" customFormat="1" ht="45" customHeight="1">
      <c r="A6" s="75" t="s">
        <v>1</v>
      </c>
      <c r="B6" s="76" t="s">
        <v>2</v>
      </c>
      <c r="C6" s="133" t="s">
        <v>28</v>
      </c>
      <c r="D6" s="133"/>
      <c r="E6" s="98" t="s">
        <v>26</v>
      </c>
      <c r="F6" s="77" t="s">
        <v>27</v>
      </c>
    </row>
    <row r="7" spans="2:6" ht="14.25">
      <c r="B7" s="73"/>
      <c r="C7" s="95"/>
      <c r="D7" s="96"/>
      <c r="E7" s="97"/>
      <c r="F7" s="74"/>
    </row>
    <row r="8" spans="1:6" ht="18">
      <c r="A8" s="99" t="s">
        <v>42</v>
      </c>
      <c r="C8" s="100"/>
      <c r="D8" s="101"/>
      <c r="E8" s="63"/>
      <c r="F8" s="102"/>
    </row>
    <row r="9" spans="3:6" ht="17.25" customHeight="1">
      <c r="C9" s="100"/>
      <c r="D9" s="101"/>
      <c r="E9" s="63"/>
      <c r="F9" s="102"/>
    </row>
    <row r="10" spans="1:6" ht="57">
      <c r="A10" s="10" t="s">
        <v>9</v>
      </c>
      <c r="B10" s="103" t="s">
        <v>48</v>
      </c>
      <c r="C10" s="104"/>
      <c r="D10" s="105" t="s">
        <v>3</v>
      </c>
      <c r="E10" s="106">
        <v>413.79</v>
      </c>
      <c r="F10" s="107">
        <f>C10*E10</f>
        <v>0</v>
      </c>
    </row>
    <row r="11" spans="1:6" ht="85.5">
      <c r="A11" s="10" t="s">
        <v>4</v>
      </c>
      <c r="B11" s="103" t="s">
        <v>79</v>
      </c>
      <c r="C11" s="104">
        <v>1</v>
      </c>
      <c r="D11" s="105" t="s">
        <v>3</v>
      </c>
      <c r="E11" s="106">
        <v>700</v>
      </c>
      <c r="F11" s="107">
        <f>C11*E11</f>
        <v>700</v>
      </c>
    </row>
    <row r="12" spans="1:6" ht="28.5">
      <c r="A12" s="10" t="s">
        <v>57</v>
      </c>
      <c r="B12" s="103" t="s">
        <v>49</v>
      </c>
      <c r="C12" s="104">
        <v>8</v>
      </c>
      <c r="D12" s="105" t="s">
        <v>3</v>
      </c>
      <c r="E12" s="106">
        <v>14.74</v>
      </c>
      <c r="F12" s="107">
        <f>C12*E12</f>
        <v>117.92</v>
      </c>
    </row>
    <row r="13" spans="3:6" ht="14.25">
      <c r="C13" s="108"/>
      <c r="D13" s="105"/>
      <c r="E13" s="109"/>
      <c r="F13" s="102"/>
    </row>
    <row r="14" spans="2:6" ht="15">
      <c r="B14" s="110"/>
      <c r="C14" s="111"/>
      <c r="D14" s="105"/>
      <c r="E14" s="112" t="s">
        <v>16</v>
      </c>
      <c r="F14" s="113">
        <f>SUM(F10:F12)</f>
        <v>817.92</v>
      </c>
    </row>
    <row r="15" spans="3:6" ht="14.25">
      <c r="C15" s="108"/>
      <c r="D15" s="105"/>
      <c r="E15" s="109"/>
      <c r="F15" s="107"/>
    </row>
    <row r="16" spans="1:6" ht="18">
      <c r="A16" s="99" t="s">
        <v>43</v>
      </c>
      <c r="C16" s="108"/>
      <c r="D16" s="105"/>
      <c r="E16" s="109"/>
      <c r="F16" s="102"/>
    </row>
    <row r="17" spans="3:6" ht="14.25">
      <c r="C17" s="108"/>
      <c r="D17" s="105"/>
      <c r="E17" s="109"/>
      <c r="F17" s="102"/>
    </row>
    <row r="18" spans="1:6" ht="114">
      <c r="A18" s="10" t="s">
        <v>5</v>
      </c>
      <c r="B18" s="41" t="s">
        <v>86</v>
      </c>
      <c r="C18" s="108">
        <f>60*1.1+40</f>
        <v>106</v>
      </c>
      <c r="D18" s="105" t="s">
        <v>14</v>
      </c>
      <c r="E18" s="106">
        <v>1.55</v>
      </c>
      <c r="F18" s="107">
        <f>C18*E18</f>
        <v>164.3</v>
      </c>
    </row>
    <row r="19" spans="1:6" ht="57">
      <c r="A19" s="10" t="s">
        <v>6</v>
      </c>
      <c r="B19" s="41" t="s">
        <v>82</v>
      </c>
      <c r="C19" s="108"/>
      <c r="D19" s="105" t="s">
        <v>14</v>
      </c>
      <c r="E19" s="106">
        <v>1.05</v>
      </c>
      <c r="F19" s="107">
        <f>C19*E19</f>
        <v>0</v>
      </c>
    </row>
    <row r="20" spans="1:6" ht="42.75">
      <c r="A20" s="10" t="s">
        <v>12</v>
      </c>
      <c r="B20" s="41" t="s">
        <v>0</v>
      </c>
      <c r="C20" s="108"/>
      <c r="D20" s="105" t="s">
        <v>14</v>
      </c>
      <c r="E20" s="106">
        <v>1.91</v>
      </c>
      <c r="F20" s="107">
        <f aca="true" t="shared" si="0" ref="F20:F26">C20*E20</f>
        <v>0</v>
      </c>
    </row>
    <row r="21" spans="1:6" ht="99.75">
      <c r="A21" s="10" t="s">
        <v>13</v>
      </c>
      <c r="B21" s="41" t="s">
        <v>50</v>
      </c>
      <c r="C21" s="108"/>
      <c r="D21" s="105" t="s">
        <v>3</v>
      </c>
      <c r="E21" s="106">
        <v>1241.38</v>
      </c>
      <c r="F21" s="107">
        <f t="shared" si="0"/>
        <v>0</v>
      </c>
    </row>
    <row r="22" spans="1:6" ht="99.75">
      <c r="A22" s="10" t="s">
        <v>33</v>
      </c>
      <c r="B22" s="41" t="s">
        <v>51</v>
      </c>
      <c r="C22" s="108">
        <v>8</v>
      </c>
      <c r="D22" s="105" t="s">
        <v>3</v>
      </c>
      <c r="E22" s="106">
        <v>36</v>
      </c>
      <c r="F22" s="107">
        <f t="shared" si="0"/>
        <v>288</v>
      </c>
    </row>
    <row r="23" spans="1:6" ht="57">
      <c r="A23" s="10" t="s">
        <v>34</v>
      </c>
      <c r="B23" s="41" t="s">
        <v>52</v>
      </c>
      <c r="C23" s="108"/>
      <c r="D23" s="105" t="s">
        <v>3</v>
      </c>
      <c r="E23" s="106">
        <v>271.55</v>
      </c>
      <c r="F23" s="107">
        <f t="shared" si="0"/>
        <v>0</v>
      </c>
    </row>
    <row r="24" spans="1:6" ht="71.25">
      <c r="A24" s="10" t="s">
        <v>80</v>
      </c>
      <c r="B24" s="41" t="s">
        <v>53</v>
      </c>
      <c r="C24" s="108">
        <v>1</v>
      </c>
      <c r="D24" s="105" t="s">
        <v>3</v>
      </c>
      <c r="E24" s="106">
        <v>266.16</v>
      </c>
      <c r="F24" s="107">
        <f t="shared" si="0"/>
        <v>266.16</v>
      </c>
    </row>
    <row r="25" spans="1:6" ht="57">
      <c r="A25" s="10" t="s">
        <v>81</v>
      </c>
      <c r="B25" s="41" t="s">
        <v>54</v>
      </c>
      <c r="C25" s="108"/>
      <c r="D25" s="105" t="s">
        <v>3</v>
      </c>
      <c r="E25" s="106">
        <v>46.94</v>
      </c>
      <c r="F25" s="107">
        <f t="shared" si="0"/>
        <v>0</v>
      </c>
    </row>
    <row r="26" spans="1:6" ht="57">
      <c r="A26" s="10" t="s">
        <v>83</v>
      </c>
      <c r="B26" s="41" t="s">
        <v>60</v>
      </c>
      <c r="C26" s="108">
        <v>8</v>
      </c>
      <c r="D26" s="105" t="s">
        <v>3</v>
      </c>
      <c r="E26" s="106">
        <v>21.34</v>
      </c>
      <c r="F26" s="107">
        <f t="shared" si="0"/>
        <v>170.72</v>
      </c>
    </row>
    <row r="27" spans="2:6" ht="15">
      <c r="B27" s="68"/>
      <c r="C27" s="108"/>
      <c r="D27" s="105"/>
      <c r="E27" s="106"/>
      <c r="F27" s="107"/>
    </row>
    <row r="28" spans="2:6" ht="15">
      <c r="B28" s="68"/>
      <c r="C28" s="108"/>
      <c r="D28" s="105"/>
      <c r="E28" s="112" t="s">
        <v>16</v>
      </c>
      <c r="F28" s="113">
        <f>SUM(F18:F26)</f>
        <v>889.1800000000001</v>
      </c>
    </row>
    <row r="29" spans="3:6" ht="14.25">
      <c r="C29" s="108"/>
      <c r="D29" s="105"/>
      <c r="E29" s="106"/>
      <c r="F29" s="102"/>
    </row>
    <row r="30" spans="1:6" ht="18">
      <c r="A30" s="99" t="s">
        <v>46</v>
      </c>
      <c r="C30" s="108"/>
      <c r="D30" s="105"/>
      <c r="E30" s="106"/>
      <c r="F30" s="102"/>
    </row>
    <row r="31" spans="3:6" ht="14.25">
      <c r="C31" s="108"/>
      <c r="D31" s="105"/>
      <c r="E31" s="106"/>
      <c r="F31" s="102"/>
    </row>
    <row r="32" spans="1:6" ht="85.5">
      <c r="A32" s="10" t="s">
        <v>10</v>
      </c>
      <c r="B32" s="41" t="s">
        <v>58</v>
      </c>
      <c r="C32" s="108"/>
      <c r="D32" s="105" t="s">
        <v>14</v>
      </c>
      <c r="E32" s="106">
        <v>0.96</v>
      </c>
      <c r="F32" s="107">
        <f>C32*E32</f>
        <v>0</v>
      </c>
    </row>
    <row r="33" spans="1:6" ht="71.25">
      <c r="A33" s="10" t="s">
        <v>11</v>
      </c>
      <c r="B33" s="41" t="s">
        <v>59</v>
      </c>
      <c r="C33" s="108"/>
      <c r="D33" s="105" t="s">
        <v>14</v>
      </c>
      <c r="E33" s="106">
        <v>4</v>
      </c>
      <c r="F33" s="107">
        <f>C33*E33</f>
        <v>0</v>
      </c>
    </row>
    <row r="34" spans="3:6" ht="14.25">
      <c r="C34" s="108"/>
      <c r="D34" s="105"/>
      <c r="E34" s="106"/>
      <c r="F34" s="107"/>
    </row>
    <row r="35" spans="2:6" ht="15">
      <c r="B35" s="114"/>
      <c r="C35" s="115"/>
      <c r="D35" s="105"/>
      <c r="E35" s="112" t="s">
        <v>16</v>
      </c>
      <c r="F35" s="113">
        <f>SUM(F32:F33)</f>
        <v>0</v>
      </c>
    </row>
    <row r="36" spans="3:6" ht="14.25">
      <c r="C36" s="108"/>
      <c r="D36" s="105"/>
      <c r="E36" s="109"/>
      <c r="F36" s="102"/>
    </row>
    <row r="37" spans="1:6" ht="18">
      <c r="A37" s="99" t="s">
        <v>61</v>
      </c>
      <c r="C37" s="108"/>
      <c r="D37" s="105"/>
      <c r="E37" s="109"/>
      <c r="F37" s="102"/>
    </row>
    <row r="38" spans="3:6" ht="14.25">
      <c r="C38" s="108"/>
      <c r="D38" s="105"/>
      <c r="E38" s="109"/>
      <c r="F38" s="102"/>
    </row>
    <row r="39" spans="1:6" ht="28.5">
      <c r="A39" s="10" t="s">
        <v>15</v>
      </c>
      <c r="B39" s="41" t="s">
        <v>55</v>
      </c>
      <c r="C39" s="108">
        <v>1</v>
      </c>
      <c r="D39" s="116" t="s">
        <v>3</v>
      </c>
      <c r="E39" s="106">
        <f>500/1.16</f>
        <v>431.0344827586207</v>
      </c>
      <c r="F39" s="107">
        <f>C39*E39</f>
        <v>431.0344827586207</v>
      </c>
    </row>
    <row r="40" spans="3:6" ht="14.25">
      <c r="C40" s="108"/>
      <c r="D40" s="105"/>
      <c r="E40" s="109"/>
      <c r="F40" s="102"/>
    </row>
    <row r="41" spans="3:6" ht="15">
      <c r="C41" s="117"/>
      <c r="E41" s="112" t="s">
        <v>16</v>
      </c>
      <c r="F41" s="113">
        <f>SUM(F39)</f>
        <v>431.0344827586207</v>
      </c>
    </row>
    <row r="42" ht="14.25">
      <c r="C42" s="117"/>
    </row>
    <row r="43" spans="1:3" ht="18">
      <c r="A43" s="99" t="s">
        <v>47</v>
      </c>
      <c r="C43" s="117"/>
    </row>
    <row r="44" ht="14.25">
      <c r="C44" s="117"/>
    </row>
    <row r="45" spans="1:6" ht="28.5">
      <c r="A45" s="10" t="s">
        <v>44</v>
      </c>
      <c r="B45" s="41" t="s">
        <v>56</v>
      </c>
      <c r="C45" s="108">
        <v>1</v>
      </c>
      <c r="D45" s="116" t="s">
        <v>63</v>
      </c>
      <c r="E45" s="106">
        <f>1080*2/1.16</f>
        <v>1862.0689655172414</v>
      </c>
      <c r="F45" s="107">
        <f>C45*E45</f>
        <v>1862.0689655172414</v>
      </c>
    </row>
    <row r="46" spans="1:6" ht="28.5">
      <c r="A46" s="10" t="s">
        <v>84</v>
      </c>
      <c r="B46" s="41" t="s">
        <v>85</v>
      </c>
      <c r="C46" s="108"/>
      <c r="D46" s="116" t="s">
        <v>63</v>
      </c>
      <c r="E46" s="106">
        <f>325*2/1.16</f>
        <v>560.344827586207</v>
      </c>
      <c r="F46" s="107">
        <f>C46*E46</f>
        <v>0</v>
      </c>
    </row>
    <row r="47" spans="3:5" ht="14.25">
      <c r="C47" s="100"/>
      <c r="E47" s="118"/>
    </row>
    <row r="48" spans="5:6" ht="15">
      <c r="E48" s="112" t="s">
        <v>16</v>
      </c>
      <c r="F48" s="113">
        <f>SUM(F45:F46)</f>
        <v>1862.0689655172414</v>
      </c>
    </row>
    <row r="49" ht="14.25"/>
    <row r="50" spans="1:6" s="122" customFormat="1" ht="18">
      <c r="A50" s="119"/>
      <c r="B50" s="81"/>
      <c r="C50" s="120" t="s">
        <v>7</v>
      </c>
      <c r="D50" s="99"/>
      <c r="E50" s="119"/>
      <c r="F50" s="121">
        <f>F14+F28+F35+F48+F41</f>
        <v>4000.203448275862</v>
      </c>
    </row>
    <row r="51" spans="1:4" ht="18">
      <c r="A51" s="63"/>
      <c r="D51" s="72"/>
    </row>
    <row r="52" spans="1:4" ht="15" customHeight="1">
      <c r="A52" s="63"/>
      <c r="B52" s="41" t="s">
        <v>25</v>
      </c>
      <c r="D52" s="72"/>
    </row>
    <row r="53" spans="1:4" ht="12" customHeight="1">
      <c r="A53" s="63"/>
      <c r="D53" s="72"/>
    </row>
    <row r="54" spans="1:6" ht="14.25">
      <c r="A54" s="63"/>
      <c r="B54" s="41" t="s">
        <v>21</v>
      </c>
      <c r="F54" s="107">
        <f>F50</f>
        <v>4000.203448275862</v>
      </c>
    </row>
    <row r="55" spans="1:6" ht="5.25" customHeight="1">
      <c r="A55" s="63"/>
      <c r="F55" s="107"/>
    </row>
    <row r="56" spans="1:6" ht="14.25">
      <c r="A56" s="63"/>
      <c r="B56" s="41" t="s">
        <v>20</v>
      </c>
      <c r="F56" s="107">
        <f>41171.57*0.3/15</f>
        <v>823.4313999999999</v>
      </c>
    </row>
    <row r="57" spans="1:6" ht="14.25">
      <c r="A57" s="63"/>
      <c r="F57" s="123"/>
    </row>
    <row r="58" spans="1:6" s="122" customFormat="1" ht="18">
      <c r="A58" s="124"/>
      <c r="B58" s="125" t="s">
        <v>8</v>
      </c>
      <c r="C58" s="126"/>
      <c r="D58" s="127"/>
      <c r="E58" s="119"/>
      <c r="F58" s="121">
        <f>F54+F56</f>
        <v>4823.634848275862</v>
      </c>
    </row>
    <row r="59" spans="1:6" ht="15">
      <c r="A59" s="63"/>
      <c r="B59" s="128"/>
      <c r="C59" s="129"/>
      <c r="F59" s="112"/>
    </row>
    <row r="60" spans="1:2" ht="14.25">
      <c r="A60" s="63"/>
      <c r="B60" s="41" t="s">
        <v>17</v>
      </c>
    </row>
    <row r="61" ht="14.25">
      <c r="A61" s="63"/>
    </row>
    <row r="62" spans="1:6" ht="14.25">
      <c r="A62" s="63"/>
      <c r="B62" s="41" t="s">
        <v>22</v>
      </c>
      <c r="F62" s="107">
        <f>F58*0.13</f>
        <v>627.072530275862</v>
      </c>
    </row>
    <row r="63" spans="1:6" ht="5.25" customHeight="1">
      <c r="A63" s="63"/>
      <c r="F63" s="107"/>
    </row>
    <row r="64" spans="1:6" ht="14.25">
      <c r="A64" s="63"/>
      <c r="B64" s="41" t="s">
        <v>23</v>
      </c>
      <c r="F64" s="107">
        <f>F58*0.06</f>
        <v>289.41809089655175</v>
      </c>
    </row>
    <row r="65" spans="1:6" ht="10.5" customHeight="1">
      <c r="A65" s="63"/>
      <c r="F65" s="107"/>
    </row>
    <row r="66" spans="1:6" ht="14.25">
      <c r="A66" s="63"/>
      <c r="E66" s="10" t="s">
        <v>24</v>
      </c>
      <c r="F66" s="107">
        <f>F58+F62+F64</f>
        <v>5740.125469448276</v>
      </c>
    </row>
    <row r="67" spans="1:6" ht="14.25">
      <c r="A67" s="63"/>
      <c r="F67" s="107"/>
    </row>
    <row r="68" spans="1:6" ht="14.25">
      <c r="A68" s="63"/>
      <c r="B68" s="41" t="s">
        <v>88</v>
      </c>
      <c r="F68" s="107">
        <f>0.18*F66</f>
        <v>1033.2225845006897</v>
      </c>
    </row>
    <row r="69" spans="1:6" ht="14.25">
      <c r="A69" s="63"/>
      <c r="F69" s="123"/>
    </row>
    <row r="70" spans="1:6" s="122" customFormat="1" ht="18">
      <c r="A70" s="124"/>
      <c r="B70" s="125" t="s">
        <v>19</v>
      </c>
      <c r="C70" s="126"/>
      <c r="D70" s="127"/>
      <c r="E70" s="120"/>
      <c r="F70" s="121">
        <f>F66+F68</f>
        <v>6773.348053948966</v>
      </c>
    </row>
    <row r="71" ht="14.25">
      <c r="A71" s="63"/>
    </row>
    <row r="73" ht="14.25"/>
    <row r="74" ht="14.25"/>
  </sheetData>
  <mergeCells count="2">
    <mergeCell ref="C6:D6"/>
    <mergeCell ref="A1:B2"/>
  </mergeCells>
  <printOptions/>
  <pageMargins left="0.7874015748031497" right="0.3937007874015748" top="0.4724409448818898" bottom="0.984251968503937" header="0" footer="0"/>
  <pageSetup fitToHeight="3" horizontalDpi="600" verticalDpi="600" orientation="portrait" paperSize="9" scale="70" r:id="rId4"/>
  <headerFooter alignWithMargins="0">
    <oddFooter>&amp;RFecha: Junio 2009</oddFooter>
  </headerFooter>
  <drawing r:id="rId3"/>
  <legacyDrawing r:id="rId2"/>
</worksheet>
</file>

<file path=xl/worksheets/sheet3.xml><?xml version="1.0" encoding="utf-8"?>
<worksheet xmlns="http://schemas.openxmlformats.org/spreadsheetml/2006/main" xmlns:r="http://schemas.openxmlformats.org/officeDocument/2006/relationships">
  <dimension ref="A1:F71"/>
  <sheetViews>
    <sheetView showZeros="0" zoomScale="75" zoomScaleNormal="75" workbookViewId="0" topLeftCell="A43">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65</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v>1</v>
      </c>
      <c r="D10" s="23" t="str">
        <f>Ugaldebieta!D10</f>
        <v>Ud.</v>
      </c>
      <c r="E10" s="18">
        <f>Ugaldebieta!E10</f>
        <v>413.79</v>
      </c>
      <c r="F10" s="24">
        <f>C10*E10</f>
        <v>413.79</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1</v>
      </c>
      <c r="D11" s="23" t="str">
        <f>Ugaldebieta!D11</f>
        <v>Ud.</v>
      </c>
      <c r="E11" s="18">
        <f>Ugaldebieta!E11</f>
        <v>700</v>
      </c>
      <c r="F11" s="24">
        <f>C11*E11</f>
        <v>700</v>
      </c>
    </row>
    <row r="12" spans="1:6" ht="28.5">
      <c r="A12" s="1" t="str">
        <f>Ugaldebieta!A12</f>
        <v>1.3</v>
      </c>
      <c r="B12" s="38" t="str">
        <f>Ugaldebieta!B12</f>
        <v>Suministro e instalación de un protector de cable según las características que se incluyen en el presente pliego</v>
      </c>
      <c r="C12" s="27">
        <v>16</v>
      </c>
      <c r="D12" s="23" t="str">
        <f>Ugaldebieta!D12</f>
        <v>Ud.</v>
      </c>
      <c r="E12" s="18">
        <f>Ugaldebieta!E12</f>
        <v>14.74</v>
      </c>
      <c r="F12" s="24">
        <f>C12*E12</f>
        <v>235.84</v>
      </c>
    </row>
    <row r="13" spans="3:6" ht="14.25">
      <c r="C13" s="28"/>
      <c r="D13" s="23"/>
      <c r="E13" s="6"/>
      <c r="F13" s="19"/>
    </row>
    <row r="14" spans="2:6" ht="15">
      <c r="B14" s="39"/>
      <c r="C14" s="29"/>
      <c r="D14" s="23"/>
      <c r="E14" s="7" t="s">
        <v>16</v>
      </c>
      <c r="F14" s="26">
        <f>SUM(F10:F12)</f>
        <v>1349.6299999999999</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v>370</v>
      </c>
      <c r="D18" s="23" t="str">
        <f>Ugaldebieta!D18</f>
        <v>M.</v>
      </c>
      <c r="E18" s="18">
        <f>Ugaldebieta!E18</f>
        <v>1.55</v>
      </c>
      <c r="F18" s="24">
        <f aca="true" t="shared" si="0" ref="F18:F26">C18*E18</f>
        <v>573.5</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v>370</v>
      </c>
      <c r="D19" s="23" t="str">
        <f>Ugaldebieta!D19</f>
        <v>M.</v>
      </c>
      <c r="E19" s="18">
        <f>Ugaldebieta!E19</f>
        <v>1.05</v>
      </c>
      <c r="F19" s="24">
        <f>C19*E19</f>
        <v>388.5</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v>40</v>
      </c>
      <c r="D20" s="23" t="str">
        <f>Ugaldebieta!D20</f>
        <v>M.</v>
      </c>
      <c r="E20" s="18">
        <f>Ugaldebieta!E20</f>
        <v>1.91</v>
      </c>
      <c r="F20" s="24">
        <f t="shared" si="0"/>
        <v>76.39999999999999</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v>16</v>
      </c>
      <c r="D22" s="23" t="str">
        <f>Ugaldebieta!D22</f>
        <v>Ud.</v>
      </c>
      <c r="E22" s="18">
        <f>Ugaldebieta!E22</f>
        <v>36</v>
      </c>
      <c r="F22" s="24">
        <f t="shared" si="0"/>
        <v>576</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v>1</v>
      </c>
      <c r="D23" s="23" t="str">
        <f>Ugaldebieta!D23</f>
        <v>Ud.</v>
      </c>
      <c r="E23" s="18">
        <f>Ugaldebieta!E23</f>
        <v>271.55</v>
      </c>
      <c r="F23" s="24">
        <f t="shared" si="0"/>
        <v>271.55</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c r="D24" s="23" t="str">
        <f>Ugaldebieta!D24</f>
        <v>Ud.</v>
      </c>
      <c r="E24" s="18">
        <f>Ugaldebieta!E24</f>
        <v>266.16</v>
      </c>
      <c r="F24" s="24">
        <f t="shared" si="0"/>
        <v>0</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c r="D25" s="23" t="str">
        <f>Ugaldebieta!D25</f>
        <v>Ud.</v>
      </c>
      <c r="E25" s="18">
        <f>Ugaldebieta!E25</f>
        <v>46.94</v>
      </c>
      <c r="F25" s="24">
        <f t="shared" si="0"/>
        <v>0</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v>16</v>
      </c>
      <c r="D26" s="23" t="str">
        <f>Ugaldebieta!D26</f>
        <v>Ud.</v>
      </c>
      <c r="E26" s="18">
        <f>Ugaldebieta!E26</f>
        <v>21.34</v>
      </c>
      <c r="F26" s="24">
        <f t="shared" si="0"/>
        <v>341.44</v>
      </c>
    </row>
    <row r="27" spans="2:6" ht="15">
      <c r="B27" s="68"/>
      <c r="C27" s="28"/>
      <c r="D27" s="23"/>
      <c r="E27" s="18"/>
      <c r="F27" s="24"/>
    </row>
    <row r="28" spans="2:6" ht="15">
      <c r="B28" s="68"/>
      <c r="C28" s="28"/>
      <c r="D28" s="23"/>
      <c r="E28" s="7" t="s">
        <v>16</v>
      </c>
      <c r="F28" s="26">
        <f>SUM(F18:F26)</f>
        <v>2227.39</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1</v>
      </c>
      <c r="D45" s="20" t="str">
        <f>Ugaldebieta!D45</f>
        <v>PA.</v>
      </c>
      <c r="E45" s="18">
        <f>Ugaldebieta!E45</f>
        <v>1862.0689655172414</v>
      </c>
      <c r="F45" s="24">
        <f>C45*E45</f>
        <v>1862.0689655172414</v>
      </c>
    </row>
    <row r="46" spans="1:6" ht="28.5">
      <c r="A46" s="1" t="str">
        <f>Ugaldebieta!A46</f>
        <v>5.3</v>
      </c>
      <c r="B46" s="38" t="str">
        <f>Ugaldebieta!B46</f>
        <v>Partida alzada de mano de obra y material de señalización y balizamiento en la carretera convencional</v>
      </c>
      <c r="C46" s="28"/>
      <c r="D46" s="20" t="str">
        <f>Ugaldebieta!D46</f>
        <v>PA.</v>
      </c>
      <c r="E46" s="18">
        <f>Ugaldebieta!E46</f>
        <v>560.344827586207</v>
      </c>
      <c r="F46" s="24">
        <f>C46*E46</f>
        <v>0</v>
      </c>
    </row>
    <row r="47" spans="3:5" ht="14.25">
      <c r="C47" s="14"/>
      <c r="E47" s="2"/>
    </row>
    <row r="48" spans="5:6" ht="15">
      <c r="E48" s="7" t="s">
        <v>16</v>
      </c>
      <c r="F48" s="26">
        <f>SUM(F45:F46)</f>
        <v>1862.0689655172414</v>
      </c>
    </row>
    <row r="50" spans="1:6" s="47" customFormat="1" ht="18">
      <c r="A50" s="44"/>
      <c r="B50" s="53"/>
      <c r="C50" s="15" t="s">
        <v>7</v>
      </c>
      <c r="D50" s="5"/>
      <c r="E50" s="44"/>
      <c r="F50" s="43">
        <f>F14+F28+F35+F48+F41</f>
        <v>5870.123448275862</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5870.123448275862</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6693.554848275862</v>
      </c>
    </row>
    <row r="59" spans="1:2" ht="14.25">
      <c r="A59" s="64"/>
      <c r="B59" s="65"/>
    </row>
    <row r="60" spans="1:2" ht="14.25">
      <c r="A60" s="64"/>
      <c r="B60" s="65" t="s">
        <v>17</v>
      </c>
    </row>
    <row r="61" spans="1:2" ht="14.25">
      <c r="A61" s="64"/>
      <c r="B61" s="65"/>
    </row>
    <row r="62" spans="1:6" ht="14.25">
      <c r="A62" s="64"/>
      <c r="B62" s="65" t="s">
        <v>22</v>
      </c>
      <c r="F62" s="24">
        <f>F58*0.13</f>
        <v>870.1621302758621</v>
      </c>
    </row>
    <row r="63" spans="1:6" ht="5.25" customHeight="1">
      <c r="A63" s="64"/>
      <c r="B63" s="65"/>
      <c r="F63" s="24">
        <f>0.18*F61</f>
        <v>0</v>
      </c>
    </row>
    <row r="64" spans="1:6" ht="14.25">
      <c r="A64" s="64"/>
      <c r="B64" s="65" t="s">
        <v>23</v>
      </c>
      <c r="F64" s="24">
        <f>F58*0.06</f>
        <v>401.61329089655175</v>
      </c>
    </row>
    <row r="65" spans="1:6" ht="10.5" customHeight="1">
      <c r="A65" s="64"/>
      <c r="B65" s="65"/>
      <c r="F65" s="24"/>
    </row>
    <row r="66" spans="1:6" ht="14.25">
      <c r="A66" s="64"/>
      <c r="B66" s="65"/>
      <c r="E66" s="1" t="s">
        <v>24</v>
      </c>
      <c r="F66" s="24">
        <f>F58+F62+F64</f>
        <v>7965.330269448276</v>
      </c>
    </row>
    <row r="67" spans="1:6" ht="14.25">
      <c r="A67" s="64"/>
      <c r="B67" s="65"/>
      <c r="F67" s="24"/>
    </row>
    <row r="68" spans="1:6" ht="14.25">
      <c r="A68" s="64"/>
      <c r="B68" s="65" t="s">
        <v>88</v>
      </c>
      <c r="F68" s="24">
        <f>0.18*F66</f>
        <v>1433.7594485006896</v>
      </c>
    </row>
    <row r="69" spans="1:6" ht="14.25">
      <c r="A69" s="64"/>
      <c r="B69" s="65"/>
      <c r="F69" s="9"/>
    </row>
    <row r="70" spans="1:6" s="47" customFormat="1" ht="18">
      <c r="A70" s="66"/>
      <c r="B70" s="67" t="s">
        <v>19</v>
      </c>
      <c r="C70" s="45"/>
      <c r="D70" s="46"/>
      <c r="E70" s="15"/>
      <c r="F70" s="43">
        <f>F66+F68</f>
        <v>9399.089717948966</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4.xml><?xml version="1.0" encoding="utf-8"?>
<worksheet xmlns="http://schemas.openxmlformats.org/spreadsheetml/2006/main" xmlns:r="http://schemas.openxmlformats.org/officeDocument/2006/relationships">
  <dimension ref="A1:F71"/>
  <sheetViews>
    <sheetView showZeros="0" zoomScale="75" zoomScaleNormal="75" workbookViewId="0" topLeftCell="A40">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66</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c r="D10" s="23" t="str">
        <f>Ugaldebieta!D10</f>
        <v>Ud.</v>
      </c>
      <c r="E10" s="18">
        <f>Ugaldebieta!E10</f>
        <v>413.79</v>
      </c>
      <c r="F10" s="24">
        <f>C10*E10</f>
        <v>0</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1</v>
      </c>
      <c r="D11" s="23" t="str">
        <f>Ugaldebieta!D11</f>
        <v>Ud.</v>
      </c>
      <c r="E11" s="18">
        <f>Ugaldebieta!E11</f>
        <v>700</v>
      </c>
      <c r="F11" s="24">
        <f>C11*E11</f>
        <v>700</v>
      </c>
    </row>
    <row r="12" spans="1:6" ht="28.5">
      <c r="A12" s="1" t="str">
        <f>Ugaldebieta!A12</f>
        <v>1.3</v>
      </c>
      <c r="B12" s="38" t="str">
        <f>Ugaldebieta!B12</f>
        <v>Suministro e instalación de un protector de cable según las características que se incluyen en el presente pliego</v>
      </c>
      <c r="C12" s="27">
        <v>16</v>
      </c>
      <c r="D12" s="23" t="str">
        <f>Ugaldebieta!D12</f>
        <v>Ud.</v>
      </c>
      <c r="E12" s="18">
        <f>Ugaldebieta!E12</f>
        <v>14.74</v>
      </c>
      <c r="F12" s="24">
        <f>C12*E12</f>
        <v>235.84</v>
      </c>
    </row>
    <row r="13" spans="3:6" ht="14.25">
      <c r="C13" s="28"/>
      <c r="D13" s="23"/>
      <c r="E13" s="6"/>
      <c r="F13" s="19"/>
    </row>
    <row r="14" spans="2:6" ht="15">
      <c r="B14" s="39"/>
      <c r="C14" s="29"/>
      <c r="D14" s="23"/>
      <c r="E14" s="7" t="s">
        <v>16</v>
      </c>
      <c r="F14" s="26">
        <f>SUM(F10:F12)</f>
        <v>935.84</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f>610*1.1+40</f>
        <v>711</v>
      </c>
      <c r="D18" s="23" t="str">
        <f>Ugaldebieta!D18</f>
        <v>M.</v>
      </c>
      <c r="E18" s="18">
        <f>Ugaldebieta!E18</f>
        <v>1.55</v>
      </c>
      <c r="F18" s="24">
        <f>C18*E18</f>
        <v>1102.05</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v>640</v>
      </c>
      <c r="D19" s="23" t="str">
        <f>Ugaldebieta!D19</f>
        <v>M.</v>
      </c>
      <c r="E19" s="18">
        <f>Ugaldebieta!E19</f>
        <v>1.05</v>
      </c>
      <c r="F19" s="24">
        <f>C19*E19</f>
        <v>672</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aca="true" t="shared" si="0" ref="F20:F26">C20*E20</f>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v>16</v>
      </c>
      <c r="D22" s="23" t="str">
        <f>Ugaldebieta!D22</f>
        <v>Ud.</v>
      </c>
      <c r="E22" s="18">
        <f>Ugaldebieta!E22</f>
        <v>36</v>
      </c>
      <c r="F22" s="24">
        <f t="shared" si="0"/>
        <v>576</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v>1</v>
      </c>
      <c r="D24" s="23" t="str">
        <f>Ugaldebieta!D24</f>
        <v>Ud.</v>
      </c>
      <c r="E24" s="18">
        <f>Ugaldebieta!E24</f>
        <v>266.16</v>
      </c>
      <c r="F24" s="24">
        <f t="shared" si="0"/>
        <v>266.16</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c r="D25" s="23" t="str">
        <f>Ugaldebieta!D25</f>
        <v>Ud.</v>
      </c>
      <c r="E25" s="18">
        <f>Ugaldebieta!E25</f>
        <v>46.94</v>
      </c>
      <c r="F25" s="24">
        <f t="shared" si="0"/>
        <v>0</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v>16</v>
      </c>
      <c r="D26" s="23" t="str">
        <f>Ugaldebieta!D26</f>
        <v>Ud.</v>
      </c>
      <c r="E26" s="18">
        <f>Ugaldebieta!E26</f>
        <v>21.34</v>
      </c>
      <c r="F26" s="24">
        <f t="shared" si="0"/>
        <v>341.44</v>
      </c>
    </row>
    <row r="27" spans="2:6" ht="15">
      <c r="B27" s="68"/>
      <c r="C27" s="28"/>
      <c r="D27" s="23"/>
      <c r="E27" s="18"/>
      <c r="F27" s="24"/>
    </row>
    <row r="28" spans="2:6" ht="15">
      <c r="B28" s="68"/>
      <c r="C28" s="28"/>
      <c r="D28" s="23"/>
      <c r="E28" s="7" t="s">
        <v>16</v>
      </c>
      <c r="F28" s="26">
        <f>SUM(F18:F26)</f>
        <v>2957.65</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1</v>
      </c>
      <c r="D45" s="20" t="str">
        <f>Ugaldebieta!D45</f>
        <v>PA.</v>
      </c>
      <c r="E45" s="18">
        <f>Ugaldebieta!E45</f>
        <v>1862.0689655172414</v>
      </c>
      <c r="F45" s="24">
        <f>C45*E45</f>
        <v>1862.0689655172414</v>
      </c>
    </row>
    <row r="46" spans="1:6" ht="28.5">
      <c r="A46" s="1" t="str">
        <f>Ugaldebieta!A46</f>
        <v>5.3</v>
      </c>
      <c r="B46" s="38" t="str">
        <f>Ugaldebieta!B46</f>
        <v>Partida alzada de mano de obra y material de señalización y balizamiento en la carretera convencional</v>
      </c>
      <c r="C46" s="28"/>
      <c r="D46" s="20" t="str">
        <f>Ugaldebieta!D46</f>
        <v>PA.</v>
      </c>
      <c r="E46" s="18">
        <f>Ugaldebieta!E46</f>
        <v>560.344827586207</v>
      </c>
      <c r="F46" s="24">
        <f>C46*E46</f>
        <v>0</v>
      </c>
    </row>
    <row r="47" spans="3:5" ht="14.25">
      <c r="C47" s="14"/>
      <c r="E47" s="2"/>
    </row>
    <row r="48" spans="5:6" ht="15">
      <c r="E48" s="7" t="s">
        <v>16</v>
      </c>
      <c r="F48" s="26">
        <f>SUM(F45:F46)</f>
        <v>1862.0689655172414</v>
      </c>
    </row>
    <row r="50" spans="1:6" s="47" customFormat="1" ht="18">
      <c r="A50" s="44"/>
      <c r="B50" s="53"/>
      <c r="C50" s="15" t="s">
        <v>7</v>
      </c>
      <c r="D50" s="5"/>
      <c r="E50" s="44"/>
      <c r="F50" s="43">
        <f>F14+F28+F35+F48+F41</f>
        <v>6186.593448275862</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6186.593448275862</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7010.024848275862</v>
      </c>
    </row>
    <row r="59" spans="1:2" ht="14.25">
      <c r="A59" s="64"/>
      <c r="B59" s="65"/>
    </row>
    <row r="60" spans="1:2" ht="14.25">
      <c r="A60" s="64"/>
      <c r="B60" s="65" t="s">
        <v>17</v>
      </c>
    </row>
    <row r="61" spans="1:2" ht="14.25">
      <c r="A61" s="64"/>
      <c r="B61" s="65"/>
    </row>
    <row r="62" spans="1:6" ht="14.25">
      <c r="A62" s="64"/>
      <c r="B62" s="65" t="s">
        <v>22</v>
      </c>
      <c r="F62" s="24">
        <f>F58*0.13</f>
        <v>911.303230275862</v>
      </c>
    </row>
    <row r="63" spans="1:6" ht="5.25" customHeight="1">
      <c r="A63" s="64"/>
      <c r="B63" s="65"/>
      <c r="F63" s="24"/>
    </row>
    <row r="64" spans="1:6" ht="14.25">
      <c r="A64" s="64"/>
      <c r="B64" s="65" t="s">
        <v>23</v>
      </c>
      <c r="F64" s="24">
        <f>F58*0.06</f>
        <v>420.6014908965517</v>
      </c>
    </row>
    <row r="65" spans="1:6" ht="10.5" customHeight="1">
      <c r="A65" s="64"/>
      <c r="B65" s="65"/>
      <c r="F65" s="24"/>
    </row>
    <row r="66" spans="1:6" ht="14.25">
      <c r="A66" s="64"/>
      <c r="B66" s="65"/>
      <c r="E66" s="1" t="s">
        <v>24</v>
      </c>
      <c r="F66" s="24">
        <f>F58+F62+F64</f>
        <v>8341.929569448275</v>
      </c>
    </row>
    <row r="67" spans="1:6" ht="14.25">
      <c r="A67" s="64"/>
      <c r="B67" s="65"/>
      <c r="F67" s="24"/>
    </row>
    <row r="68" spans="1:6" ht="14.25">
      <c r="A68" s="64"/>
      <c r="B68" s="65" t="s">
        <v>88</v>
      </c>
      <c r="F68" s="24">
        <f>0.18*F66</f>
        <v>1501.5473225006895</v>
      </c>
    </row>
    <row r="69" spans="1:6" ht="14.25">
      <c r="A69" s="64"/>
      <c r="B69" s="65"/>
      <c r="F69" s="9"/>
    </row>
    <row r="70" spans="1:6" s="47" customFormat="1" ht="18">
      <c r="A70" s="66"/>
      <c r="B70" s="67" t="s">
        <v>19</v>
      </c>
      <c r="C70" s="45"/>
      <c r="D70" s="46"/>
      <c r="E70" s="15"/>
      <c r="F70" s="43">
        <f>F66+F68</f>
        <v>9843.476891948965</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5.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67</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v>1</v>
      </c>
      <c r="D10" s="23" t="str">
        <f>Ugaldebieta!D10</f>
        <v>Ud.</v>
      </c>
      <c r="E10" s="18">
        <f>Ugaldebieta!E10</f>
        <v>413.79</v>
      </c>
      <c r="F10" s="24">
        <f>C10*E10</f>
        <v>413.79</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1</v>
      </c>
      <c r="D11" s="23" t="str">
        <f>Ugaldebieta!D11</f>
        <v>Ud.</v>
      </c>
      <c r="E11" s="18">
        <f>Ugaldebieta!E11</f>
        <v>700</v>
      </c>
      <c r="F11" s="24">
        <f>C11*E11</f>
        <v>700</v>
      </c>
    </row>
    <row r="12" spans="1:6" ht="28.5">
      <c r="A12" s="1" t="str">
        <f>Ugaldebieta!A12</f>
        <v>1.3</v>
      </c>
      <c r="B12" s="38" t="str">
        <f>Ugaldebieta!B12</f>
        <v>Suministro e instalación de un protector de cable según las características que se incluyen en el presente pliego</v>
      </c>
      <c r="C12" s="27">
        <v>16</v>
      </c>
      <c r="D12" s="23" t="str">
        <f>Ugaldebieta!D12</f>
        <v>Ud.</v>
      </c>
      <c r="E12" s="18">
        <f>Ugaldebieta!E12</f>
        <v>14.74</v>
      </c>
      <c r="F12" s="24">
        <f>C12*E12</f>
        <v>235.84</v>
      </c>
    </row>
    <row r="13" spans="3:6" ht="14.25">
      <c r="C13" s="28"/>
      <c r="D13" s="23"/>
      <c r="E13" s="6"/>
      <c r="F13" s="19"/>
    </row>
    <row r="14" spans="2:6" ht="15">
      <c r="B14" s="39"/>
      <c r="C14" s="29"/>
      <c r="D14" s="23"/>
      <c r="E14" s="7" t="s">
        <v>16</v>
      </c>
      <c r="F14" s="26">
        <f>SUM(F10:F12)</f>
        <v>1349.6299999999999</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v>160</v>
      </c>
      <c r="D18" s="23" t="str">
        <f>Ugaldebieta!D18</f>
        <v>M.</v>
      </c>
      <c r="E18" s="18">
        <f>Ugaldebieta!E18</f>
        <v>1.55</v>
      </c>
      <c r="F18" s="24">
        <f>C18*E18</f>
        <v>248</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v>16</v>
      </c>
      <c r="D19" s="23" t="str">
        <f>Ugaldebieta!D19</f>
        <v>M.</v>
      </c>
      <c r="E19" s="18">
        <f>Ugaldebieta!E19</f>
        <v>1.05</v>
      </c>
      <c r="F19" s="24">
        <f>C19*E19</f>
        <v>16.8</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v>40</v>
      </c>
      <c r="D20" s="23" t="str">
        <f>Ugaldebieta!D20</f>
        <v>M.</v>
      </c>
      <c r="E20" s="18">
        <f>Ugaldebieta!E20</f>
        <v>1.91</v>
      </c>
      <c r="F20" s="24">
        <f aca="true" t="shared" si="0" ref="F20:F26">C20*E20</f>
        <v>76.39999999999999</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v>16</v>
      </c>
      <c r="D22" s="23" t="str">
        <f>Ugaldebieta!D22</f>
        <v>Ud.</v>
      </c>
      <c r="E22" s="18">
        <f>Ugaldebieta!E22</f>
        <v>36</v>
      </c>
      <c r="F22" s="24">
        <f t="shared" si="0"/>
        <v>576</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v>1</v>
      </c>
      <c r="D23" s="23" t="str">
        <f>Ugaldebieta!D23</f>
        <v>Ud.</v>
      </c>
      <c r="E23" s="18">
        <f>Ugaldebieta!E23</f>
        <v>271.55</v>
      </c>
      <c r="F23" s="24">
        <f t="shared" si="0"/>
        <v>271.55</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c r="D24" s="23" t="str">
        <f>Ugaldebieta!D24</f>
        <v>Ud.</v>
      </c>
      <c r="E24" s="18">
        <f>Ugaldebieta!E24</f>
        <v>266.16</v>
      </c>
      <c r="F24" s="24">
        <f t="shared" si="0"/>
        <v>0</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c r="D25" s="23" t="str">
        <f>Ugaldebieta!D25</f>
        <v>Ud.</v>
      </c>
      <c r="E25" s="18">
        <f>Ugaldebieta!E25</f>
        <v>46.94</v>
      </c>
      <c r="F25" s="24">
        <f t="shared" si="0"/>
        <v>0</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v>16</v>
      </c>
      <c r="D26" s="23" t="str">
        <f>Ugaldebieta!D26</f>
        <v>Ud.</v>
      </c>
      <c r="E26" s="18">
        <f>Ugaldebieta!E26</f>
        <v>21.34</v>
      </c>
      <c r="F26" s="24">
        <f t="shared" si="0"/>
        <v>341.44</v>
      </c>
    </row>
    <row r="27" spans="2:6" ht="15">
      <c r="B27" s="68"/>
      <c r="C27" s="28"/>
      <c r="D27" s="23"/>
      <c r="E27" s="18"/>
      <c r="F27" s="24"/>
    </row>
    <row r="28" spans="2:6" ht="15">
      <c r="B28" s="68"/>
      <c r="C28" s="28"/>
      <c r="D28" s="23"/>
      <c r="E28" s="7" t="s">
        <v>16</v>
      </c>
      <c r="F28" s="26">
        <f>SUM(F18:F26)</f>
        <v>1530.19</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1</v>
      </c>
      <c r="D45" s="20" t="str">
        <f>Ugaldebieta!D45</f>
        <v>PA.</v>
      </c>
      <c r="E45" s="18">
        <f>Ugaldebieta!E45</f>
        <v>1862.0689655172414</v>
      </c>
      <c r="F45" s="24">
        <f>C45*E45</f>
        <v>1862.0689655172414</v>
      </c>
    </row>
    <row r="46" spans="1:6" ht="28.5">
      <c r="A46" s="1" t="str">
        <f>Ugaldebieta!A46</f>
        <v>5.3</v>
      </c>
      <c r="B46" s="38" t="str">
        <f>Ugaldebieta!B46</f>
        <v>Partida alzada de mano de obra y material de señalización y balizamiento en la carretera convencional</v>
      </c>
      <c r="C46" s="28"/>
      <c r="D46" s="20" t="str">
        <f>Ugaldebieta!D46</f>
        <v>PA.</v>
      </c>
      <c r="E46" s="18">
        <f>Ugaldebieta!E46</f>
        <v>560.344827586207</v>
      </c>
      <c r="F46" s="24">
        <f>C46*E46</f>
        <v>0</v>
      </c>
    </row>
    <row r="47" spans="3:5" ht="14.25">
      <c r="C47" s="14"/>
      <c r="E47" s="2"/>
    </row>
    <row r="48" spans="5:6" ht="15">
      <c r="E48" s="7" t="s">
        <v>16</v>
      </c>
      <c r="F48" s="26">
        <f>SUM(F45:F46)</f>
        <v>1862.0689655172414</v>
      </c>
    </row>
    <row r="50" spans="1:6" s="47" customFormat="1" ht="18">
      <c r="A50" s="44"/>
      <c r="B50" s="53"/>
      <c r="C50" s="15" t="s">
        <v>7</v>
      </c>
      <c r="D50" s="5"/>
      <c r="E50" s="44"/>
      <c r="F50" s="43">
        <f>F14+F28+F35+F48+F41</f>
        <v>5172.923448275861</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5172.923448275861</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5996.3548482758615</v>
      </c>
    </row>
    <row r="59" spans="1:2" ht="14.25">
      <c r="A59" s="64"/>
      <c r="B59" s="65"/>
    </row>
    <row r="60" spans="1:2" ht="14.25">
      <c r="A60" s="64"/>
      <c r="B60" s="65" t="s">
        <v>17</v>
      </c>
    </row>
    <row r="61" spans="1:2" ht="14.25">
      <c r="A61" s="64"/>
      <c r="B61" s="65"/>
    </row>
    <row r="62" spans="1:6" ht="14.25">
      <c r="A62" s="64"/>
      <c r="B62" s="65" t="s">
        <v>22</v>
      </c>
      <c r="F62" s="24">
        <f>F58*0.13</f>
        <v>779.526130275862</v>
      </c>
    </row>
    <row r="63" spans="1:6" ht="5.25" customHeight="1">
      <c r="A63" s="64"/>
      <c r="B63" s="65" t="s">
        <v>88</v>
      </c>
      <c r="F63" s="24">
        <f>0.18*F61</f>
        <v>0</v>
      </c>
    </row>
    <row r="64" spans="1:6" ht="14.25">
      <c r="A64" s="64"/>
      <c r="B64" s="65" t="s">
        <v>23</v>
      </c>
      <c r="F64" s="24">
        <f>F58*0.06</f>
        <v>359.7812908965517</v>
      </c>
    </row>
    <row r="65" spans="1:6" ht="10.5" customHeight="1">
      <c r="A65" s="64"/>
      <c r="B65" s="65"/>
      <c r="F65" s="24"/>
    </row>
    <row r="66" spans="1:6" ht="14.25">
      <c r="A66" s="64"/>
      <c r="B66" s="65"/>
      <c r="E66" s="1" t="s">
        <v>24</v>
      </c>
      <c r="F66" s="24">
        <f>F58+F62+F64</f>
        <v>7135.662269448275</v>
      </c>
    </row>
    <row r="67" spans="1:6" ht="14.25">
      <c r="A67" s="64"/>
      <c r="B67" s="65"/>
      <c r="F67" s="24"/>
    </row>
    <row r="68" spans="1:6" ht="14.25">
      <c r="A68" s="64"/>
      <c r="B68" s="65" t="s">
        <v>88</v>
      </c>
      <c r="F68" s="24">
        <f>0.18*F66</f>
        <v>1284.4192085006894</v>
      </c>
    </row>
    <row r="69" spans="1:6" ht="14.25">
      <c r="A69" s="64"/>
      <c r="B69" s="65"/>
      <c r="F69" s="9"/>
    </row>
    <row r="70" spans="1:6" s="47" customFormat="1" ht="18">
      <c r="A70" s="66"/>
      <c r="B70" s="67" t="s">
        <v>19</v>
      </c>
      <c r="C70" s="45"/>
      <c r="D70" s="46"/>
      <c r="E70" s="15"/>
      <c r="F70" s="43">
        <f>F66+F68</f>
        <v>8420.081477948965</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6.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68</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c r="D10" s="23" t="str">
        <f>Ugaldebieta!D10</f>
        <v>Ud.</v>
      </c>
      <c r="E10" s="18">
        <f>Ugaldebieta!E10</f>
        <v>413.79</v>
      </c>
      <c r="F10" s="24">
        <f>C10*E10</f>
        <v>0</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2</v>
      </c>
      <c r="D11" s="23" t="str">
        <f>Ugaldebieta!D11</f>
        <v>Ud.</v>
      </c>
      <c r="E11" s="18">
        <f>Ugaldebieta!E11</f>
        <v>700</v>
      </c>
      <c r="F11" s="24">
        <f>C11*E11</f>
        <v>1400</v>
      </c>
    </row>
    <row r="12" spans="1:6" ht="28.5">
      <c r="A12" s="1" t="str">
        <f>Ugaldebieta!A12</f>
        <v>1.3</v>
      </c>
      <c r="B12" s="38" t="str">
        <f>Ugaldebieta!B12</f>
        <v>Suministro e instalación de un protector de cable según las características que se incluyen en el presente pliego</v>
      </c>
      <c r="C12" s="27">
        <v>24</v>
      </c>
      <c r="D12" s="23" t="str">
        <f>Ugaldebieta!D12</f>
        <v>Ud.</v>
      </c>
      <c r="E12" s="18">
        <f>Ugaldebieta!E12</f>
        <v>14.74</v>
      </c>
      <c r="F12" s="24">
        <f>C12*E12</f>
        <v>353.76</v>
      </c>
    </row>
    <row r="13" spans="3:6" ht="14.25">
      <c r="C13" s="28"/>
      <c r="D13" s="23"/>
      <c r="E13" s="6"/>
      <c r="F13" s="19"/>
    </row>
    <row r="14" spans="2:6" ht="15">
      <c r="B14" s="39"/>
      <c r="C14" s="29"/>
      <c r="D14" s="23"/>
      <c r="E14" s="7" t="s">
        <v>16</v>
      </c>
      <c r="F14" s="26">
        <f>SUM(F10:F12)</f>
        <v>1753.76</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v>820</v>
      </c>
      <c r="D18" s="23" t="str">
        <f>Ugaldebieta!D18</f>
        <v>M.</v>
      </c>
      <c r="E18" s="18">
        <f>Ugaldebieta!E18</f>
        <v>1.55</v>
      </c>
      <c r="F18" s="24">
        <f aca="true" t="shared" si="0" ref="F18:F26">C18*E18</f>
        <v>1271</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c r="D19" s="23" t="str">
        <f>Ugaldebieta!D19</f>
        <v>M.</v>
      </c>
      <c r="E19" s="18">
        <f>Ugaldebieta!E19</f>
        <v>1.05</v>
      </c>
      <c r="F19" s="24">
        <f>C19*E19</f>
        <v>0</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v>24</v>
      </c>
      <c r="D22" s="23" t="str">
        <f>Ugaldebieta!D22</f>
        <v>Ud.</v>
      </c>
      <c r="E22" s="18">
        <f>Ugaldebieta!E22</f>
        <v>36</v>
      </c>
      <c r="F22" s="24">
        <f t="shared" si="0"/>
        <v>864</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v>1</v>
      </c>
      <c r="D24" s="23" t="str">
        <f>Ugaldebieta!D24</f>
        <v>Ud.</v>
      </c>
      <c r="E24" s="18">
        <f>Ugaldebieta!E24</f>
        <v>266.16</v>
      </c>
      <c r="F24" s="24">
        <f t="shared" si="0"/>
        <v>266.16</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c r="D25" s="23" t="str">
        <f>Ugaldebieta!D25</f>
        <v>Ud.</v>
      </c>
      <c r="E25" s="18">
        <f>Ugaldebieta!E25</f>
        <v>46.94</v>
      </c>
      <c r="F25" s="24">
        <f t="shared" si="0"/>
        <v>0</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v>24</v>
      </c>
      <c r="D26" s="23" t="str">
        <f>Ugaldebieta!D26</f>
        <v>Ud.</v>
      </c>
      <c r="E26" s="18">
        <f>Ugaldebieta!E26</f>
        <v>21.34</v>
      </c>
      <c r="F26" s="24">
        <f t="shared" si="0"/>
        <v>512.16</v>
      </c>
    </row>
    <row r="27" spans="2:6" ht="15">
      <c r="B27" s="68"/>
      <c r="C27" s="28"/>
      <c r="D27" s="23"/>
      <c r="E27" s="18"/>
      <c r="F27" s="24"/>
    </row>
    <row r="28" spans="2:6" ht="15">
      <c r="B28" s="68"/>
      <c r="C28" s="28"/>
      <c r="D28" s="23"/>
      <c r="E28" s="7" t="s">
        <v>16</v>
      </c>
      <c r="F28" s="26">
        <f>SUM(F18:F26)</f>
        <v>2913.3199999999997</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0</v>
      </c>
      <c r="D45" s="20" t="str">
        <f>Ugaldebieta!D45</f>
        <v>PA.</v>
      </c>
      <c r="E45" s="18">
        <f>Ugaldebieta!E45</f>
        <v>1862.0689655172414</v>
      </c>
      <c r="F45" s="24">
        <f>C45*E45</f>
        <v>0</v>
      </c>
    </row>
    <row r="46" spans="1:6" ht="28.5">
      <c r="A46" s="1" t="str">
        <f>Ugaldebieta!A46</f>
        <v>5.3</v>
      </c>
      <c r="B46" s="38" t="str">
        <f>Ugaldebieta!B46</f>
        <v>Partida alzada de mano de obra y material de señalización y balizamiento en la carretera convencional</v>
      </c>
      <c r="C46" s="28">
        <v>1</v>
      </c>
      <c r="D46" s="20" t="str">
        <f>Ugaldebieta!D46</f>
        <v>PA.</v>
      </c>
      <c r="E46" s="18">
        <f>Ugaldebieta!E46</f>
        <v>560.344827586207</v>
      </c>
      <c r="F46" s="24">
        <f>C46*E46</f>
        <v>560.344827586207</v>
      </c>
    </row>
    <row r="47" spans="3:5" ht="14.25">
      <c r="C47" s="14"/>
      <c r="E47" s="2"/>
    </row>
    <row r="48" spans="5:6" ht="15">
      <c r="E48" s="7" t="s">
        <v>16</v>
      </c>
      <c r="F48" s="26">
        <f>SUM(F45:F46)</f>
        <v>560.344827586207</v>
      </c>
    </row>
    <row r="50" spans="1:6" s="47" customFormat="1" ht="18">
      <c r="A50" s="44"/>
      <c r="B50" s="53"/>
      <c r="C50" s="15" t="s">
        <v>7</v>
      </c>
      <c r="D50" s="5"/>
      <c r="E50" s="44"/>
      <c r="F50" s="43">
        <f>F14+F28+F35+F48+F41</f>
        <v>5658.459310344827</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5658.459310344827</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6481.890710344827</v>
      </c>
    </row>
    <row r="59" spans="1:2" ht="14.25">
      <c r="A59" s="64"/>
      <c r="B59" s="65"/>
    </row>
    <row r="60" spans="1:2" ht="14.25">
      <c r="A60" s="64"/>
      <c r="B60" s="65" t="s">
        <v>17</v>
      </c>
    </row>
    <row r="61" spans="1:2" ht="14.25">
      <c r="A61" s="64"/>
      <c r="B61" s="65"/>
    </row>
    <row r="62" spans="1:6" ht="14.25">
      <c r="A62" s="64"/>
      <c r="B62" s="65" t="s">
        <v>22</v>
      </c>
      <c r="F62" s="24">
        <f>F58*0.13</f>
        <v>842.6457923448276</v>
      </c>
    </row>
    <row r="63" spans="1:6" ht="5.25" customHeight="1">
      <c r="A63" s="64"/>
      <c r="B63" s="65" t="s">
        <v>88</v>
      </c>
      <c r="F63" s="24">
        <f>0.18*F61</f>
        <v>0</v>
      </c>
    </row>
    <row r="64" spans="1:6" ht="14.25">
      <c r="A64" s="64"/>
      <c r="B64" s="65" t="s">
        <v>23</v>
      </c>
      <c r="F64" s="24">
        <f>F58*0.06</f>
        <v>388.91344262068964</v>
      </c>
    </row>
    <row r="65" spans="1:6" ht="10.5" customHeight="1">
      <c r="A65" s="64"/>
      <c r="B65" s="65"/>
      <c r="F65" s="24"/>
    </row>
    <row r="66" spans="1:6" ht="14.25">
      <c r="A66" s="64"/>
      <c r="B66" s="65"/>
      <c r="E66" s="1" t="s">
        <v>24</v>
      </c>
      <c r="F66" s="24">
        <f>F58+F62+F64</f>
        <v>7713.449945310344</v>
      </c>
    </row>
    <row r="67" spans="1:6" ht="14.25">
      <c r="A67" s="64"/>
      <c r="B67" s="65"/>
      <c r="F67" s="24"/>
    </row>
    <row r="68" spans="1:6" ht="14.25">
      <c r="A68" s="64"/>
      <c r="B68" s="65" t="s">
        <v>88</v>
      </c>
      <c r="F68" s="24">
        <f>0.18*F66</f>
        <v>1388.420990155862</v>
      </c>
    </row>
    <row r="69" spans="1:6" ht="14.25">
      <c r="A69" s="64"/>
      <c r="B69" s="65"/>
      <c r="F69" s="9"/>
    </row>
    <row r="70" spans="1:6" s="47" customFormat="1" ht="18">
      <c r="A70" s="66"/>
      <c r="B70" s="67" t="s">
        <v>19</v>
      </c>
      <c r="C70" s="45"/>
      <c r="D70" s="46"/>
      <c r="E70" s="15"/>
      <c r="F70" s="43">
        <f>F66+F68</f>
        <v>9101.870935466206</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7.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69</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v>1</v>
      </c>
      <c r="D10" s="23" t="str">
        <f>Ugaldebieta!D10</f>
        <v>Ud.</v>
      </c>
      <c r="E10" s="18">
        <f>Ugaldebieta!E10</f>
        <v>413.79</v>
      </c>
      <c r="F10" s="24">
        <f>C10*E10</f>
        <v>413.79</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1</v>
      </c>
      <c r="D11" s="23" t="str">
        <f>Ugaldebieta!D11</f>
        <v>Ud.</v>
      </c>
      <c r="E11" s="18">
        <f>Ugaldebieta!E11</f>
        <v>700</v>
      </c>
      <c r="F11" s="24">
        <f>C11*E11</f>
        <v>700</v>
      </c>
    </row>
    <row r="12" spans="1:6" ht="28.5">
      <c r="A12" s="1" t="str">
        <f>Ugaldebieta!A12</f>
        <v>1.3</v>
      </c>
      <c r="B12" s="38" t="str">
        <f>Ugaldebieta!B12</f>
        <v>Suministro e instalación de un protector de cable según las características que se incluyen en el presente pliego</v>
      </c>
      <c r="C12" s="27">
        <v>16</v>
      </c>
      <c r="D12" s="23" t="str">
        <f>Ugaldebieta!D12</f>
        <v>Ud.</v>
      </c>
      <c r="E12" s="18">
        <f>Ugaldebieta!E12</f>
        <v>14.74</v>
      </c>
      <c r="F12" s="24">
        <f>C12*E12</f>
        <v>235.84</v>
      </c>
    </row>
    <row r="13" spans="3:6" ht="14.25">
      <c r="C13" s="28"/>
      <c r="D13" s="23"/>
      <c r="E13" s="6"/>
      <c r="F13" s="19"/>
    </row>
    <row r="14" spans="2:6" ht="15">
      <c r="B14" s="39"/>
      <c r="C14" s="29"/>
      <c r="D14" s="23"/>
      <c r="E14" s="7" t="s">
        <v>16</v>
      </c>
      <c r="F14" s="26">
        <f>SUM(F10:F12)</f>
        <v>1349.6299999999999</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v>280</v>
      </c>
      <c r="D18" s="23" t="str">
        <f>Ugaldebieta!D18</f>
        <v>M.</v>
      </c>
      <c r="E18" s="18">
        <f>Ugaldebieta!E18</f>
        <v>1.55</v>
      </c>
      <c r="F18" s="24">
        <f>C18*E18</f>
        <v>434</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c r="D19" s="23" t="str">
        <f>Ugaldebieta!D19</f>
        <v>M.</v>
      </c>
      <c r="E19" s="18">
        <f>Ugaldebieta!E19</f>
        <v>1.05</v>
      </c>
      <c r="F19" s="24">
        <f>C19*E19</f>
        <v>0</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aca="true" t="shared" si="0" ref="F20:F26">C20*E20</f>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v>16</v>
      </c>
      <c r="D22" s="23" t="str">
        <f>Ugaldebieta!D22</f>
        <v>Ud.</v>
      </c>
      <c r="E22" s="18">
        <f>Ugaldebieta!E22</f>
        <v>36</v>
      </c>
      <c r="F22" s="24">
        <f t="shared" si="0"/>
        <v>576</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v>1</v>
      </c>
      <c r="D24" s="23" t="str">
        <f>Ugaldebieta!D24</f>
        <v>Ud.</v>
      </c>
      <c r="E24" s="18">
        <f>Ugaldebieta!E24</f>
        <v>266.16</v>
      </c>
      <c r="F24" s="24">
        <f t="shared" si="0"/>
        <v>266.16</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c r="D25" s="23" t="str">
        <f>Ugaldebieta!D25</f>
        <v>Ud.</v>
      </c>
      <c r="E25" s="18">
        <f>Ugaldebieta!E25</f>
        <v>46.94</v>
      </c>
      <c r="F25" s="24">
        <f t="shared" si="0"/>
        <v>0</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v>16</v>
      </c>
      <c r="D26" s="23" t="str">
        <f>Ugaldebieta!D26</f>
        <v>Ud.</v>
      </c>
      <c r="E26" s="18">
        <f>Ugaldebieta!E26</f>
        <v>21.34</v>
      </c>
      <c r="F26" s="24">
        <f t="shared" si="0"/>
        <v>341.44</v>
      </c>
    </row>
    <row r="27" spans="2:6" ht="15">
      <c r="B27" s="68"/>
      <c r="C27" s="28"/>
      <c r="D27" s="23"/>
      <c r="E27" s="18"/>
      <c r="F27" s="24"/>
    </row>
    <row r="28" spans="2:6" ht="15">
      <c r="B28" s="68"/>
      <c r="C28" s="28"/>
      <c r="D28" s="23"/>
      <c r="E28" s="7" t="s">
        <v>16</v>
      </c>
      <c r="F28" s="26">
        <f>SUM(F18:F26)</f>
        <v>1617.6000000000001</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1</v>
      </c>
      <c r="D45" s="20" t="str">
        <f>Ugaldebieta!D45</f>
        <v>PA.</v>
      </c>
      <c r="E45" s="18">
        <f>Ugaldebieta!E45</f>
        <v>1862.0689655172414</v>
      </c>
      <c r="F45" s="24">
        <f>C45*E45</f>
        <v>1862.0689655172414</v>
      </c>
    </row>
    <row r="46" spans="1:6" ht="28.5">
      <c r="A46" s="1" t="str">
        <f>Ugaldebieta!A46</f>
        <v>5.3</v>
      </c>
      <c r="B46" s="38" t="str">
        <f>Ugaldebieta!B46</f>
        <v>Partida alzada de mano de obra y material de señalización y balizamiento en la carretera convencional</v>
      </c>
      <c r="C46" s="28"/>
      <c r="D46" s="20" t="str">
        <f>Ugaldebieta!D46</f>
        <v>PA.</v>
      </c>
      <c r="E46" s="18">
        <f>Ugaldebieta!E46</f>
        <v>560.344827586207</v>
      </c>
      <c r="F46" s="24">
        <f>C46*E46</f>
        <v>0</v>
      </c>
    </row>
    <row r="47" spans="3:5" ht="14.25">
      <c r="C47" s="14"/>
      <c r="E47" s="2"/>
    </row>
    <row r="48" spans="5:6" ht="15">
      <c r="E48" s="7" t="s">
        <v>16</v>
      </c>
      <c r="F48" s="26">
        <f>SUM(F45:F46)</f>
        <v>1862.0689655172414</v>
      </c>
    </row>
    <row r="50" spans="1:6" s="47" customFormat="1" ht="18">
      <c r="A50" s="44"/>
      <c r="B50" s="53"/>
      <c r="C50" s="15" t="s">
        <v>7</v>
      </c>
      <c r="D50" s="5"/>
      <c r="E50" s="44"/>
      <c r="F50" s="43">
        <f>F14+F28+F35+F48+F41</f>
        <v>5260.333448275862</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5260.333448275862</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6083.764848275861</v>
      </c>
    </row>
    <row r="59" spans="1:2" ht="14.25">
      <c r="A59" s="64"/>
      <c r="B59" s="65"/>
    </row>
    <row r="60" spans="1:2" ht="14.25">
      <c r="A60" s="64"/>
      <c r="B60" s="65" t="s">
        <v>17</v>
      </c>
    </row>
    <row r="61" spans="1:2" ht="14.25">
      <c r="A61" s="64"/>
      <c r="B61" s="65"/>
    </row>
    <row r="62" spans="1:6" ht="14.25">
      <c r="A62" s="64"/>
      <c r="B62" s="65" t="s">
        <v>22</v>
      </c>
      <c r="F62" s="24">
        <f>F58*0.13</f>
        <v>790.889430275862</v>
      </c>
    </row>
    <row r="63" spans="1:6" ht="5.25" customHeight="1">
      <c r="A63" s="64"/>
      <c r="B63" s="65" t="s">
        <v>88</v>
      </c>
      <c r="F63" s="24">
        <f>0.18*F61</f>
        <v>0</v>
      </c>
    </row>
    <row r="64" spans="1:6" ht="14.25">
      <c r="A64" s="64"/>
      <c r="B64" s="65" t="s">
        <v>23</v>
      </c>
      <c r="F64" s="24">
        <f>F58*0.06</f>
        <v>365.0258908965517</v>
      </c>
    </row>
    <row r="65" spans="1:6" ht="10.5" customHeight="1">
      <c r="A65" s="64"/>
      <c r="B65" s="65"/>
      <c r="F65" s="24"/>
    </row>
    <row r="66" spans="1:6" ht="14.25">
      <c r="A66" s="64"/>
      <c r="B66" s="65"/>
      <c r="E66" s="1" t="s">
        <v>24</v>
      </c>
      <c r="F66" s="24">
        <f>F58+F62+F64</f>
        <v>7239.680169448275</v>
      </c>
    </row>
    <row r="67" spans="1:6" ht="14.25">
      <c r="A67" s="64"/>
      <c r="B67" s="65"/>
      <c r="F67" s="24"/>
    </row>
    <row r="68" spans="1:6" ht="14.25">
      <c r="A68" s="64"/>
      <c r="B68" s="65" t="s">
        <v>88</v>
      </c>
      <c r="F68" s="24">
        <f>0.18*F66</f>
        <v>1303.1424305006894</v>
      </c>
    </row>
    <row r="69" spans="1:6" ht="14.25">
      <c r="A69" s="64"/>
      <c r="B69" s="65"/>
      <c r="F69" s="9"/>
    </row>
    <row r="70" spans="1:6" s="47" customFormat="1" ht="18">
      <c r="A70" s="66"/>
      <c r="B70" s="67" t="s">
        <v>19</v>
      </c>
      <c r="C70" s="45"/>
      <c r="D70" s="46"/>
      <c r="E70" s="15"/>
      <c r="F70" s="43">
        <f>F66+F68</f>
        <v>8542.822599948964</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8.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70</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v>1</v>
      </c>
      <c r="D10" s="23" t="str">
        <f>Ugaldebieta!D10</f>
        <v>Ud.</v>
      </c>
      <c r="E10" s="18">
        <f>Ugaldebieta!E10</f>
        <v>413.79</v>
      </c>
      <c r="F10" s="24">
        <f>C10*E10</f>
        <v>413.79</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1</v>
      </c>
      <c r="D11" s="23" t="str">
        <f>Ugaldebieta!D11</f>
        <v>Ud.</v>
      </c>
      <c r="E11" s="18">
        <f>Ugaldebieta!E11</f>
        <v>700</v>
      </c>
      <c r="F11" s="24">
        <f>C11*E11</f>
        <v>700</v>
      </c>
    </row>
    <row r="12" spans="1:6" ht="28.5">
      <c r="A12" s="1" t="str">
        <f>Ugaldebieta!A12</f>
        <v>1.3</v>
      </c>
      <c r="B12" s="38" t="str">
        <f>Ugaldebieta!B12</f>
        <v>Suministro e instalación de un protector de cable según las características que se incluyen en el presente pliego</v>
      </c>
      <c r="C12" s="27">
        <v>16</v>
      </c>
      <c r="D12" s="23" t="str">
        <f>Ugaldebieta!D12</f>
        <v>Ud.</v>
      </c>
      <c r="E12" s="18">
        <f>Ugaldebieta!E12</f>
        <v>14.74</v>
      </c>
      <c r="F12" s="24">
        <f>C12*E12</f>
        <v>235.84</v>
      </c>
    </row>
    <row r="13" spans="3:6" ht="14.25">
      <c r="C13" s="28"/>
      <c r="D13" s="23"/>
      <c r="E13" s="6"/>
      <c r="F13" s="19"/>
    </row>
    <row r="14" spans="2:6" ht="15">
      <c r="B14" s="39"/>
      <c r="C14" s="29"/>
      <c r="D14" s="23"/>
      <c r="E14" s="7" t="s">
        <v>16</v>
      </c>
      <c r="F14" s="26">
        <f>SUM(F10:F12)</f>
        <v>1349.6299999999999</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v>60</v>
      </c>
      <c r="D18" s="23" t="str">
        <f>Ugaldebieta!D18</f>
        <v>M.</v>
      </c>
      <c r="E18" s="18">
        <f>Ugaldebieta!E18</f>
        <v>1.55</v>
      </c>
      <c r="F18" s="24">
        <f aca="true" t="shared" si="0" ref="F18:F26">C18*E18</f>
        <v>93</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c r="D19" s="23" t="str">
        <f>Ugaldebieta!D19</f>
        <v>M.</v>
      </c>
      <c r="E19" s="18">
        <f>Ugaldebieta!E19</f>
        <v>1.05</v>
      </c>
      <c r="F19" s="24">
        <f>C19*E19</f>
        <v>0</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v>16</v>
      </c>
      <c r="D22" s="23" t="str">
        <f>Ugaldebieta!D22</f>
        <v>Ud.</v>
      </c>
      <c r="E22" s="18">
        <f>Ugaldebieta!E22</f>
        <v>36</v>
      </c>
      <c r="F22" s="24">
        <f t="shared" si="0"/>
        <v>576</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v>1</v>
      </c>
      <c r="D24" s="23" t="str">
        <f>Ugaldebieta!D24</f>
        <v>Ud.</v>
      </c>
      <c r="E24" s="18">
        <f>Ugaldebieta!E24</f>
        <v>266.16</v>
      </c>
      <c r="F24" s="24">
        <f t="shared" si="0"/>
        <v>266.16</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c r="D25" s="23" t="str">
        <f>Ugaldebieta!D25</f>
        <v>Ud.</v>
      </c>
      <c r="E25" s="18">
        <f>Ugaldebieta!E25</f>
        <v>46.94</v>
      </c>
      <c r="F25" s="24">
        <f t="shared" si="0"/>
        <v>0</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v>16</v>
      </c>
      <c r="D26" s="23" t="str">
        <f>Ugaldebieta!D26</f>
        <v>Ud.</v>
      </c>
      <c r="E26" s="18">
        <f>Ugaldebieta!E26</f>
        <v>21.34</v>
      </c>
      <c r="F26" s="24">
        <f t="shared" si="0"/>
        <v>341.44</v>
      </c>
    </row>
    <row r="27" spans="2:6" ht="15">
      <c r="B27" s="68"/>
      <c r="C27" s="28"/>
      <c r="D27" s="23"/>
      <c r="E27" s="18"/>
      <c r="F27" s="24"/>
    </row>
    <row r="28" spans="2:6" ht="15">
      <c r="B28" s="68"/>
      <c r="C28" s="28"/>
      <c r="D28" s="23"/>
      <c r="E28" s="7" t="s">
        <v>16</v>
      </c>
      <c r="F28" s="26">
        <f>SUM(F18:F26)</f>
        <v>1276.6000000000001</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1</v>
      </c>
      <c r="D45" s="20" t="str">
        <f>Ugaldebieta!D45</f>
        <v>PA.</v>
      </c>
      <c r="E45" s="18">
        <f>Ugaldebieta!E45</f>
        <v>1862.0689655172414</v>
      </c>
      <c r="F45" s="24">
        <f>C45*E45</f>
        <v>1862.0689655172414</v>
      </c>
    </row>
    <row r="46" spans="1:6" ht="28.5">
      <c r="A46" s="1" t="str">
        <f>Ugaldebieta!A46</f>
        <v>5.3</v>
      </c>
      <c r="B46" s="38" t="str">
        <f>Ugaldebieta!B46</f>
        <v>Partida alzada de mano de obra y material de señalización y balizamiento en la carretera convencional</v>
      </c>
      <c r="C46" s="28"/>
      <c r="D46" s="20" t="str">
        <f>Ugaldebieta!D46</f>
        <v>PA.</v>
      </c>
      <c r="E46" s="18">
        <f>Ugaldebieta!E46</f>
        <v>560.344827586207</v>
      </c>
      <c r="F46" s="24">
        <f>C46*E46</f>
        <v>0</v>
      </c>
    </row>
    <row r="47" spans="3:5" ht="14.25">
      <c r="C47" s="14"/>
      <c r="E47" s="2"/>
    </row>
    <row r="48" spans="5:6" ht="15">
      <c r="E48" s="7" t="s">
        <v>16</v>
      </c>
      <c r="F48" s="26">
        <f>SUM(F45:F46)</f>
        <v>1862.0689655172414</v>
      </c>
    </row>
    <row r="50" spans="1:6" s="47" customFormat="1" ht="18">
      <c r="A50" s="44"/>
      <c r="B50" s="53"/>
      <c r="C50" s="15" t="s">
        <v>7</v>
      </c>
      <c r="D50" s="5"/>
      <c r="E50" s="44"/>
      <c r="F50" s="43">
        <f>F14+F28+F35+F48+F41</f>
        <v>4919.333448275862</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4919.333448275862</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5742.764848275861</v>
      </c>
    </row>
    <row r="59" spans="1:2" ht="14.25">
      <c r="A59" s="64"/>
      <c r="B59" s="65"/>
    </row>
    <row r="60" spans="1:2" ht="14.25">
      <c r="A60" s="64"/>
      <c r="B60" s="65" t="s">
        <v>17</v>
      </c>
    </row>
    <row r="61" spans="1:2" ht="14.25">
      <c r="A61" s="64"/>
      <c r="B61" s="65"/>
    </row>
    <row r="62" spans="1:6" ht="14.25">
      <c r="A62" s="64"/>
      <c r="B62" s="65" t="s">
        <v>22</v>
      </c>
      <c r="F62" s="24">
        <f>F58*0.13</f>
        <v>746.559430275862</v>
      </c>
    </row>
    <row r="63" spans="1:6" ht="5.25" customHeight="1">
      <c r="A63" s="64"/>
      <c r="B63" s="65" t="s">
        <v>88</v>
      </c>
      <c r="F63" s="24">
        <f>0.18*F61</f>
        <v>0</v>
      </c>
    </row>
    <row r="64" spans="1:6" ht="14.25">
      <c r="A64" s="64"/>
      <c r="B64" s="65" t="s">
        <v>23</v>
      </c>
      <c r="F64" s="24">
        <f>F58*0.06</f>
        <v>344.56589089655165</v>
      </c>
    </row>
    <row r="65" spans="1:6" ht="10.5" customHeight="1">
      <c r="A65" s="64"/>
      <c r="B65" s="65"/>
      <c r="F65" s="24"/>
    </row>
    <row r="66" spans="1:6" ht="14.25">
      <c r="A66" s="64"/>
      <c r="B66" s="65"/>
      <c r="E66" s="1" t="s">
        <v>24</v>
      </c>
      <c r="F66" s="24">
        <f>F58+F62+F64</f>
        <v>6833.890169448275</v>
      </c>
    </row>
    <row r="67" spans="1:6" ht="14.25">
      <c r="A67" s="64"/>
      <c r="B67" s="65"/>
      <c r="F67" s="24"/>
    </row>
    <row r="68" spans="1:6" ht="14.25">
      <c r="A68" s="64"/>
      <c r="B68" s="65" t="s">
        <v>88</v>
      </c>
      <c r="F68" s="24">
        <f>0.18*F66</f>
        <v>1230.1002305006893</v>
      </c>
    </row>
    <row r="69" spans="1:6" ht="14.25">
      <c r="A69" s="64"/>
      <c r="B69" s="65"/>
      <c r="F69" s="9">
        <f>F66*0.16</f>
        <v>1093.422427111724</v>
      </c>
    </row>
    <row r="70" spans="1:6" s="47" customFormat="1" ht="18">
      <c r="A70" s="66"/>
      <c r="B70" s="67" t="s">
        <v>19</v>
      </c>
      <c r="C70" s="45"/>
      <c r="D70" s="46"/>
      <c r="E70" s="15"/>
      <c r="F70" s="43">
        <f>F66+F68</f>
        <v>8063.990399948964</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xl/worksheets/sheet9.xml><?xml version="1.0" encoding="utf-8"?>
<worksheet xmlns="http://schemas.openxmlformats.org/spreadsheetml/2006/main" xmlns:r="http://schemas.openxmlformats.org/officeDocument/2006/relationships">
  <dimension ref="A1:F71"/>
  <sheetViews>
    <sheetView showZeros="0" zoomScale="75" zoomScaleNormal="75" workbookViewId="0" topLeftCell="A1">
      <selection activeCell="F79" sqref="F79"/>
    </sheetView>
  </sheetViews>
  <sheetFormatPr defaultColWidth="11.421875" defaultRowHeight="12.75"/>
  <cols>
    <col min="1" max="1" width="9.00390625" style="1" customWidth="1"/>
    <col min="2" max="2" width="68.8515625" style="38" customWidth="1"/>
    <col min="3" max="3" width="9.00390625" style="12" customWidth="1"/>
    <col min="4" max="4" width="9.00390625" style="20" customWidth="1"/>
    <col min="5" max="5" width="14.7109375" style="1" customWidth="1"/>
    <col min="6" max="6" width="18.00390625" style="8" customWidth="1"/>
    <col min="7" max="16384" width="11.421875" style="11" customWidth="1"/>
  </cols>
  <sheetData>
    <row r="1" spans="1:6" ht="18" customHeight="1">
      <c r="A1" s="136" t="s">
        <v>62</v>
      </c>
      <c r="B1" s="136"/>
      <c r="C1" s="131"/>
      <c r="D1" s="131"/>
      <c r="E1" s="131"/>
      <c r="F1" s="131"/>
    </row>
    <row r="2" spans="1:6" ht="26.25" customHeight="1">
      <c r="A2" s="136"/>
      <c r="B2" s="136"/>
      <c r="C2" s="131"/>
      <c r="D2" s="131"/>
      <c r="E2" s="131"/>
      <c r="F2" s="131"/>
    </row>
    <row r="3" spans="1:6" ht="18">
      <c r="A3" s="42"/>
      <c r="B3" s="42"/>
      <c r="C3" s="42"/>
      <c r="D3" s="42"/>
      <c r="E3" s="42"/>
      <c r="F3" s="42"/>
    </row>
    <row r="4" spans="1:6" ht="18">
      <c r="A4" s="3" t="s">
        <v>71</v>
      </c>
      <c r="B4" s="36"/>
      <c r="C4" s="13"/>
      <c r="D4" s="21"/>
      <c r="E4" s="4"/>
      <c r="F4" s="25"/>
    </row>
    <row r="5" spans="1:6" ht="18">
      <c r="A5" s="3"/>
      <c r="B5" s="36"/>
      <c r="C5" s="13"/>
      <c r="D5" s="21"/>
      <c r="E5" s="4"/>
      <c r="F5" s="25"/>
    </row>
    <row r="6" spans="1:6" s="17" customFormat="1" ht="45" customHeight="1">
      <c r="A6" s="33" t="s">
        <v>1</v>
      </c>
      <c r="B6" s="37" t="s">
        <v>2</v>
      </c>
      <c r="C6" s="135" t="s">
        <v>28</v>
      </c>
      <c r="D6" s="135"/>
      <c r="E6" s="34" t="s">
        <v>26</v>
      </c>
      <c r="F6" s="35" t="s">
        <v>27</v>
      </c>
    </row>
    <row r="7" spans="2:6" ht="14.25">
      <c r="B7" s="36"/>
      <c r="C7" s="13"/>
      <c r="D7" s="21"/>
      <c r="E7" s="4"/>
      <c r="F7" s="25"/>
    </row>
    <row r="8" spans="1:6" ht="18">
      <c r="A8" s="5" t="s">
        <v>42</v>
      </c>
      <c r="C8" s="14"/>
      <c r="D8" s="22"/>
      <c r="E8" s="63"/>
      <c r="F8" s="19"/>
    </row>
    <row r="9" spans="3:6" ht="17.25" customHeight="1">
      <c r="C9" s="14"/>
      <c r="D9" s="22"/>
      <c r="E9" s="63"/>
      <c r="F9" s="19"/>
    </row>
    <row r="10" spans="1:6" ht="42.75">
      <c r="A10" s="1" t="str">
        <f>Ugaldebieta!A10</f>
        <v>1.1</v>
      </c>
      <c r="B10" s="38" t="str">
        <f>Ugaldebieta!B10</f>
        <v>Suministro de caja de empalme de fibra óptica, equipada con las bandejas para 64 fibras, según las características que se incluyen en el presente pliego. No se incluye el empalme de las fibras ópticas.</v>
      </c>
      <c r="C10" s="27">
        <v>1</v>
      </c>
      <c r="D10" s="23" t="str">
        <f>Ugaldebieta!D10</f>
        <v>Ud.</v>
      </c>
      <c r="E10" s="18">
        <f>Ugaldebieta!E10</f>
        <v>413.79</v>
      </c>
      <c r="F10" s="24">
        <f>C10*E10</f>
        <v>413.79</v>
      </c>
    </row>
    <row r="11" spans="1:6" ht="71.25">
      <c r="A11" s="1" t="str">
        <f>Ugaldebieta!A11</f>
        <v>1.2</v>
      </c>
      <c r="B11" s="38" t="str">
        <f>Ugaldebieta!B11</f>
        <v>Suministro e instalación de repartidor óptico para 16 fibras ópticas, modelo para alojar en bastidor de 19” y 2U de altura, equipado con bandeja de empalme, según las características que se incluyen en el presente pliego, También se incluyen los trabajos de instalación del repartidor óptico definidos en el presente pliego.</v>
      </c>
      <c r="C11" s="27">
        <v>1</v>
      </c>
      <c r="D11" s="23" t="str">
        <f>Ugaldebieta!D11</f>
        <v>Ud.</v>
      </c>
      <c r="E11" s="18">
        <f>Ugaldebieta!E11</f>
        <v>700</v>
      </c>
      <c r="F11" s="24">
        <f>C11*E11</f>
        <v>700</v>
      </c>
    </row>
    <row r="12" spans="1:6" ht="28.5">
      <c r="A12" s="1" t="str">
        <f>Ugaldebieta!A12</f>
        <v>1.3</v>
      </c>
      <c r="B12" s="38" t="str">
        <f>Ugaldebieta!B12</f>
        <v>Suministro e instalación de un protector de cable según las características que se incluyen en el presente pliego</v>
      </c>
      <c r="C12" s="27">
        <v>16</v>
      </c>
      <c r="D12" s="23" t="str">
        <f>Ugaldebieta!D12</f>
        <v>Ud.</v>
      </c>
      <c r="E12" s="18">
        <f>Ugaldebieta!E12</f>
        <v>14.74</v>
      </c>
      <c r="F12" s="24">
        <f>C12*E12</f>
        <v>235.84</v>
      </c>
    </row>
    <row r="13" spans="3:6" ht="14.25">
      <c r="C13" s="28"/>
      <c r="D13" s="23"/>
      <c r="E13" s="6"/>
      <c r="F13" s="19"/>
    </row>
    <row r="14" spans="2:6" ht="15">
      <c r="B14" s="39"/>
      <c r="C14" s="29"/>
      <c r="D14" s="23"/>
      <c r="E14" s="7" t="s">
        <v>16</v>
      </c>
      <c r="F14" s="26">
        <f>SUM(F10:F12)</f>
        <v>1349.6299999999999</v>
      </c>
    </row>
    <row r="15" spans="3:6" ht="14.25">
      <c r="C15" s="28"/>
      <c r="D15" s="23"/>
      <c r="E15" s="6"/>
      <c r="F15" s="24"/>
    </row>
    <row r="16" spans="1:6" ht="18">
      <c r="A16" s="5" t="s">
        <v>43</v>
      </c>
      <c r="C16" s="28"/>
      <c r="D16" s="23"/>
      <c r="E16" s="6"/>
      <c r="F16" s="19"/>
    </row>
    <row r="17" spans="3:6" ht="14.25">
      <c r="C17" s="28"/>
      <c r="D17" s="23"/>
      <c r="E17" s="6"/>
      <c r="F17" s="19"/>
    </row>
    <row r="18" spans="1:6" ht="99.75">
      <c r="A18" s="1" t="str">
        <f>Ugaldebieta!A18</f>
        <v>2.1</v>
      </c>
      <c r="B18" s="38" t="str">
        <f>Ugaldebieta!B18</f>
        <v>Tendido de cable de 64 fibras ópticas en conducto vacío incluyendo, mandrilado de conducto, limpieza de conducto, el pequeño material de instalación y todos los trabajos necesarios para que quede el cable perfectamente instalado, según se define en el presente pliego. En el caso de que el cable quede en punta esta unidad de obra comprende el suministro e instalación del protector de cable en el extremo no conectado, de modo que quede perfectamente protegido.</v>
      </c>
      <c r="C18" s="28">
        <v>300</v>
      </c>
      <c r="D18" s="23" t="str">
        <f>Ugaldebieta!D18</f>
        <v>M.</v>
      </c>
      <c r="E18" s="18">
        <f>Ugaldebieta!E18</f>
        <v>1.55</v>
      </c>
      <c r="F18" s="24">
        <f aca="true" t="shared" si="0" ref="F18:F26">C18*E18</f>
        <v>465</v>
      </c>
    </row>
    <row r="19" spans="1:6" ht="57">
      <c r="A19" s="1" t="str">
        <f>Ugaldebieta!A19</f>
        <v>2.2</v>
      </c>
      <c r="B19" s="38" t="str">
        <f>Ugaldebieta!B19</f>
        <v>Suplemento por tendido de dos cables de fibra óptica por el mismo tubo de modo simultáneo. Incluyendo el suministro e instalación del pequeño material necesario y todos los trabajos necesarios, según se define en el presupuesto</v>
      </c>
      <c r="C19" s="28"/>
      <c r="D19" s="23" t="str">
        <f>Ugaldebieta!D19</f>
        <v>M.</v>
      </c>
      <c r="E19" s="18">
        <f>Ugaldebieta!E19</f>
        <v>1.05</v>
      </c>
      <c r="F19" s="24">
        <f>C19*E19</f>
        <v>0</v>
      </c>
    </row>
    <row r="20" spans="1:6" ht="42.75">
      <c r="A20" s="1" t="str">
        <f>Ugaldebieta!A20</f>
        <v>2.3</v>
      </c>
      <c r="B20" s="38" t="str">
        <f>Ugaldebieta!B20</f>
        <v>Recuperación de cable para empalmes se incluyen todos los trabajos necesarios para que quede el cable perfectamente instalado, según se define en el presente pliego</v>
      </c>
      <c r="C20" s="28"/>
      <c r="D20" s="23" t="str">
        <f>Ugaldebieta!D20</f>
        <v>M.</v>
      </c>
      <c r="E20" s="18">
        <f>Ugaldebieta!E20</f>
        <v>1.91</v>
      </c>
      <c r="F20" s="24">
        <f t="shared" si="0"/>
        <v>0</v>
      </c>
    </row>
    <row r="21" spans="1:6" ht="85.5">
      <c r="A21" s="1" t="str">
        <f>Ugaldebieta!A21</f>
        <v>2.4</v>
      </c>
      <c r="B21" s="38" t="str">
        <f>Ugaldebieta!B21</f>
        <v>Realización de empalme (FUSION) de cable de 64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1" s="28"/>
      <c r="D21" s="23" t="str">
        <f>Ugaldebieta!D21</f>
        <v>Ud.</v>
      </c>
      <c r="E21" s="18">
        <f>Ugaldebieta!E21</f>
        <v>1241.38</v>
      </c>
      <c r="F21" s="24">
        <f t="shared" si="0"/>
        <v>0</v>
      </c>
    </row>
    <row r="22" spans="1:6" ht="85.5">
      <c r="A22" s="1" t="str">
        <f>Ugaldebieta!A22</f>
        <v>2.5</v>
      </c>
      <c r="B22" s="38" t="str">
        <f>Ugaldebieta!B22</f>
        <v>Realización de empalme (FUSION) de cable de 1 fibra óptica, La presente unidad de obra comprende la realización de empalme de cable de fibra óptica por medio del método de arco de fusión, de modo que todas las fibras queden correctamente empalmadas. Incluyendo el suministro e instalación del pequeño material necesario y todos los trabajos necesarios , según se define en el presente pliego</v>
      </c>
      <c r="C22" s="28">
        <v>16</v>
      </c>
      <c r="D22" s="23" t="str">
        <f>Ugaldebieta!D22</f>
        <v>Ud.</v>
      </c>
      <c r="E22" s="18">
        <f>Ugaldebieta!E22</f>
        <v>36</v>
      </c>
      <c r="F22" s="24">
        <f t="shared" si="0"/>
        <v>576</v>
      </c>
    </row>
    <row r="23" spans="1:6" ht="42.75">
      <c r="A23" s="1" t="str">
        <f>Ugaldebieta!A23</f>
        <v>2.6</v>
      </c>
      <c r="B23" s="38" t="str">
        <f>Ugaldebieta!B23</f>
        <v>Preparación de cable de F.O. para Segregación de 16 fibras ópticas, incluyendo el suministro e instalación del pequeño material necesario y todos los trabajos necesarios , según se define en el presente pliego</v>
      </c>
      <c r="C23" s="28"/>
      <c r="D23" s="23" t="str">
        <f>Ugaldebieta!D23</f>
        <v>Ud.</v>
      </c>
      <c r="E23" s="18">
        <f>Ugaldebieta!E23</f>
        <v>271.55</v>
      </c>
      <c r="F23" s="24">
        <f t="shared" si="0"/>
        <v>0</v>
      </c>
    </row>
    <row r="24" spans="1:6" ht="57">
      <c r="A24" s="1" t="str">
        <f>Ugaldebieta!A24</f>
        <v>2.7</v>
      </c>
      <c r="B24" s="38" t="str">
        <f>Ugaldebieta!B24</f>
        <v>Preparación de punta cable de 64 fibras ópticas, para su instalación en caja de empalme o repartidor, Incluye todas las tareas definidas en el presente pliego de forma que el cable quede perfectamanete instaladado en la caja de empalme o repartidor.</v>
      </c>
      <c r="C24" s="28">
        <v>1</v>
      </c>
      <c r="D24" s="23" t="str">
        <f>Ugaldebieta!D24</f>
        <v>Ud.</v>
      </c>
      <c r="E24" s="18">
        <f>Ugaldebieta!E24</f>
        <v>266.16</v>
      </c>
      <c r="F24" s="24">
        <f t="shared" si="0"/>
        <v>266.16</v>
      </c>
    </row>
    <row r="25" spans="1:6" ht="57">
      <c r="A25" s="1" t="str">
        <f>Ugaldebieta!A25</f>
        <v>2.8</v>
      </c>
      <c r="B25" s="38" t="str">
        <f>Ugaldebieta!B25</f>
        <v>Medida reflectométrica bidireccional de fibra óptica instalada, Esta unidad de obra comprende las acciones necesarias para medir los tramos de cable fibra óptica instalados, según las especificaciones del presente pliego. </v>
      </c>
      <c r="C25" s="28"/>
      <c r="D25" s="23" t="str">
        <f>Ugaldebieta!D25</f>
        <v>Ud.</v>
      </c>
      <c r="E25" s="18">
        <f>Ugaldebieta!E25</f>
        <v>46.94</v>
      </c>
      <c r="F25" s="24">
        <f t="shared" si="0"/>
        <v>0</v>
      </c>
    </row>
    <row r="26" spans="1:6" ht="57">
      <c r="A26" s="1" t="str">
        <f>Ugaldebieta!A26</f>
        <v>2.9</v>
      </c>
      <c r="B26" s="38" t="str">
        <f>Ugaldebieta!B26</f>
        <v>Medida reflectométrica unidireccional de fibra óptica instalada. Esta unidad de obra comprende las acciones necesarias para medir los tramos de cable fibra óptica instalados, según las especificaciones del presente pliego.</v>
      </c>
      <c r="C26" s="28">
        <v>16</v>
      </c>
      <c r="D26" s="23" t="str">
        <f>Ugaldebieta!D26</f>
        <v>Ud.</v>
      </c>
      <c r="E26" s="18">
        <f>Ugaldebieta!E26</f>
        <v>21.34</v>
      </c>
      <c r="F26" s="24">
        <f t="shared" si="0"/>
        <v>341.44</v>
      </c>
    </row>
    <row r="27" spans="2:6" ht="15">
      <c r="B27" s="68"/>
      <c r="C27" s="28"/>
      <c r="D27" s="23"/>
      <c r="E27" s="18"/>
      <c r="F27" s="24"/>
    </row>
    <row r="28" spans="2:6" ht="15">
      <c r="B28" s="68"/>
      <c r="C28" s="28"/>
      <c r="D28" s="23"/>
      <c r="E28" s="7" t="s">
        <v>16</v>
      </c>
      <c r="F28" s="26">
        <f>SUM(F18:F26)</f>
        <v>1648.6000000000001</v>
      </c>
    </row>
    <row r="29" spans="3:6" ht="14.25">
      <c r="C29" s="28"/>
      <c r="D29" s="23"/>
      <c r="E29" s="18"/>
      <c r="F29" s="19"/>
    </row>
    <row r="30" spans="1:6" ht="18">
      <c r="A30" s="5" t="s">
        <v>46</v>
      </c>
      <c r="C30" s="28"/>
      <c r="D30" s="23"/>
      <c r="E30" s="18"/>
      <c r="F30" s="19"/>
    </row>
    <row r="31" spans="3:6" ht="14.25">
      <c r="C31" s="28"/>
      <c r="D31" s="23"/>
      <c r="E31" s="18"/>
      <c r="F31" s="19"/>
    </row>
    <row r="32" spans="1:6" ht="85.5">
      <c r="A32" s="1" t="str">
        <f>Ugaldebieta!A32</f>
        <v>3.1</v>
      </c>
      <c r="B32" s="38" t="str">
        <f>Ugaldebieta!B32</f>
        <v>Mandrilado de conducto existente de cualquier diámetro. La presente unidad de obra comprende la limpieza de conducto, incluso paso de lanzadera o varilla de acero, paso de cuerda o cable de tiro, limpieza y paso de mandril incluyendo todas los materiales y operaciones necesarias para su correcta ejecución, según las características que se indican en el presente pliego.</v>
      </c>
      <c r="C32" s="28"/>
      <c r="D32" s="23" t="str">
        <f>Ugaldebieta!D32</f>
        <v>M.</v>
      </c>
      <c r="E32" s="18">
        <f>Ugaldebieta!E32</f>
        <v>0.96</v>
      </c>
      <c r="F32" s="24">
        <f>C32*E32</f>
        <v>0</v>
      </c>
    </row>
    <row r="33" spans="1:6" ht="71.25">
      <c r="A33" s="1" t="str">
        <f>Ugaldebieta!A33</f>
        <v>3.2</v>
      </c>
      <c r="B33" s="38" t="str">
        <f>Ugaldebieta!B33</f>
        <v>Limpieza de conducto. La presente unidad de obra comprende la ejecución de trabajos para realización de limpieza de conducto, incluyendo todas los materiales y operaciones necesarias para su correcta ejecución, según las características que se indican en el presente pliego.</v>
      </c>
      <c r="C33" s="28"/>
      <c r="D33" s="23" t="str">
        <f>Ugaldebieta!D33</f>
        <v>M.</v>
      </c>
      <c r="E33" s="18">
        <f>Ugaldebieta!E33</f>
        <v>4</v>
      </c>
      <c r="F33" s="24">
        <f>C33*E33</f>
        <v>0</v>
      </c>
    </row>
    <row r="34" spans="3:6" ht="14.25">
      <c r="C34" s="28"/>
      <c r="D34" s="23"/>
      <c r="E34" s="18"/>
      <c r="F34" s="24"/>
    </row>
    <row r="35" spans="2:6" ht="15">
      <c r="B35" s="40"/>
      <c r="C35" s="30"/>
      <c r="D35" s="23"/>
      <c r="E35" s="7" t="s">
        <v>16</v>
      </c>
      <c r="F35" s="26">
        <f>SUM(F32:F33)</f>
        <v>0</v>
      </c>
    </row>
    <row r="36" spans="3:6" ht="14.25">
      <c r="C36" s="28"/>
      <c r="D36" s="23"/>
      <c r="E36" s="6"/>
      <c r="F36" s="19"/>
    </row>
    <row r="37" spans="1:6" ht="18">
      <c r="A37" s="5" t="str">
        <f>Ugaldebieta!A37</f>
        <v>Capítulo 4. DOCUMENTACIÓN</v>
      </c>
      <c r="C37" s="28"/>
      <c r="D37" s="23"/>
      <c r="E37" s="6"/>
      <c r="F37" s="19"/>
    </row>
    <row r="38" spans="3:6" ht="14.25">
      <c r="C38" s="28"/>
      <c r="D38" s="23"/>
      <c r="E38" s="6"/>
      <c r="F38" s="19"/>
    </row>
    <row r="39" spans="1:6" ht="28.5">
      <c r="A39" s="1" t="str">
        <f>Ugaldebieta!A39</f>
        <v>4.1</v>
      </c>
      <c r="B39" s="38" t="str">
        <f>Ugaldebieta!B39</f>
        <v>Entrega de Documentación del hito según las características que se indican en el presente pliego.</v>
      </c>
      <c r="C39" s="28">
        <v>1</v>
      </c>
      <c r="D39" s="20" t="str">
        <f>Ugaldebieta!D39</f>
        <v>Ud.</v>
      </c>
      <c r="E39" s="18">
        <f>Ugaldebieta!E39</f>
        <v>431.0344827586207</v>
      </c>
      <c r="F39" s="24">
        <f>C39*E39</f>
        <v>431.0344827586207</v>
      </c>
    </row>
    <row r="40" spans="3:6" ht="14.25">
      <c r="C40" s="28"/>
      <c r="D40" s="23"/>
      <c r="E40" s="6"/>
      <c r="F40" s="19"/>
    </row>
    <row r="41" spans="3:6" ht="15">
      <c r="C41" s="31"/>
      <c r="E41" s="7" t="s">
        <v>16</v>
      </c>
      <c r="F41" s="26">
        <f>SUM(F39)</f>
        <v>431.0344827586207</v>
      </c>
    </row>
    <row r="42" ht="14.25">
      <c r="C42" s="31"/>
    </row>
    <row r="43" spans="1:3" ht="18">
      <c r="A43" s="5" t="s">
        <v>47</v>
      </c>
      <c r="C43" s="31"/>
    </row>
    <row r="44" ht="14.25">
      <c r="C44" s="31"/>
    </row>
    <row r="45" spans="1:6" ht="28.5">
      <c r="A45" s="1" t="str">
        <f>Ugaldebieta!A45</f>
        <v>5.1</v>
      </c>
      <c r="B45" s="38" t="str">
        <f>Ugaldebieta!B45</f>
        <v>Partida alzada de mano de obra y material de señalización y balizamiento en la Autopista A-8</v>
      </c>
      <c r="C45" s="28">
        <v>1</v>
      </c>
      <c r="D45" s="20" t="str">
        <f>Ugaldebieta!D45</f>
        <v>PA.</v>
      </c>
      <c r="E45" s="18">
        <f>Ugaldebieta!E45</f>
        <v>1862.0689655172414</v>
      </c>
      <c r="F45" s="24">
        <f>C45*E45</f>
        <v>1862.0689655172414</v>
      </c>
    </row>
    <row r="46" spans="1:6" ht="28.5">
      <c r="A46" s="1" t="str">
        <f>Ugaldebieta!A46</f>
        <v>5.3</v>
      </c>
      <c r="B46" s="38" t="str">
        <f>Ugaldebieta!B46</f>
        <v>Partida alzada de mano de obra y material de señalización y balizamiento en la carretera convencional</v>
      </c>
      <c r="C46" s="28"/>
      <c r="D46" s="20" t="str">
        <f>Ugaldebieta!D46</f>
        <v>PA.</v>
      </c>
      <c r="E46" s="18">
        <f>Ugaldebieta!E46</f>
        <v>560.344827586207</v>
      </c>
      <c r="F46" s="24">
        <f>C46*E46</f>
        <v>0</v>
      </c>
    </row>
    <row r="47" spans="3:5" ht="14.25">
      <c r="C47" s="14"/>
      <c r="E47" s="2"/>
    </row>
    <row r="48" spans="5:6" ht="15">
      <c r="E48" s="7" t="s">
        <v>16</v>
      </c>
      <c r="F48" s="26">
        <f>SUM(F45:F46)</f>
        <v>1862.0689655172414</v>
      </c>
    </row>
    <row r="50" spans="1:6" s="47" customFormat="1" ht="18">
      <c r="A50" s="44"/>
      <c r="B50" s="53"/>
      <c r="C50" s="15" t="s">
        <v>7</v>
      </c>
      <c r="D50" s="5"/>
      <c r="E50" s="44"/>
      <c r="F50" s="43">
        <f>F14+F28+F35+F48+F41</f>
        <v>5291.333448275862</v>
      </c>
    </row>
    <row r="51" spans="1:4" ht="18">
      <c r="A51" s="64"/>
      <c r="B51" s="65"/>
      <c r="D51" s="3"/>
    </row>
    <row r="52" spans="1:4" ht="15" customHeight="1">
      <c r="A52" s="64"/>
      <c r="B52" s="65" t="s">
        <v>25</v>
      </c>
      <c r="D52" s="3"/>
    </row>
    <row r="53" spans="1:6" ht="12" customHeight="1">
      <c r="A53" s="64"/>
      <c r="B53" s="65"/>
      <c r="D53" s="3"/>
      <c r="F53" s="70"/>
    </row>
    <row r="54" spans="1:6" ht="14.25">
      <c r="A54" s="64"/>
      <c r="B54" s="65" t="s">
        <v>21</v>
      </c>
      <c r="F54" s="24">
        <f>F50</f>
        <v>5291.333448275862</v>
      </c>
    </row>
    <row r="55" spans="1:6" ht="5.25" customHeight="1">
      <c r="A55" s="64"/>
      <c r="B55" s="65"/>
      <c r="F55" s="24"/>
    </row>
    <row r="56" spans="1:6" ht="14.25">
      <c r="A56" s="64"/>
      <c r="B56" s="65" t="s">
        <v>20</v>
      </c>
      <c r="C56" s="16"/>
      <c r="E56" s="10"/>
      <c r="F56" s="24">
        <f>Ugaldebieta!F56</f>
        <v>823.4313999999999</v>
      </c>
    </row>
    <row r="57" spans="1:6" ht="14.25">
      <c r="A57" s="64"/>
      <c r="B57" s="65"/>
      <c r="F57" s="9"/>
    </row>
    <row r="58" spans="1:6" s="47" customFormat="1" ht="18">
      <c r="A58" s="66"/>
      <c r="B58" s="67" t="s">
        <v>8</v>
      </c>
      <c r="C58" s="45"/>
      <c r="D58" s="46"/>
      <c r="E58" s="44"/>
      <c r="F58" s="43">
        <f>F54+F56</f>
        <v>6114.764848275861</v>
      </c>
    </row>
    <row r="59" spans="1:2" ht="14.25">
      <c r="A59" s="64"/>
      <c r="B59" s="65"/>
    </row>
    <row r="60" spans="1:2" ht="14.25">
      <c r="A60" s="64"/>
      <c r="B60" s="65" t="s">
        <v>17</v>
      </c>
    </row>
    <row r="61" spans="1:2" ht="14.25">
      <c r="A61" s="64"/>
      <c r="B61" s="65"/>
    </row>
    <row r="62" spans="1:6" ht="14.25">
      <c r="A62" s="64"/>
      <c r="B62" s="65" t="s">
        <v>22</v>
      </c>
      <c r="F62" s="24">
        <f>F58*0.13</f>
        <v>794.919430275862</v>
      </c>
    </row>
    <row r="63" spans="1:6" ht="5.25" customHeight="1">
      <c r="A63" s="64"/>
      <c r="B63" s="65" t="s">
        <v>88</v>
      </c>
      <c r="F63" s="24">
        <f>0.18*F61</f>
        <v>0</v>
      </c>
    </row>
    <row r="64" spans="1:6" ht="14.25">
      <c r="A64" s="64"/>
      <c r="B64" s="65" t="s">
        <v>23</v>
      </c>
      <c r="F64" s="24">
        <f>F58*0.06</f>
        <v>366.88589089655164</v>
      </c>
    </row>
    <row r="65" spans="1:6" ht="10.5" customHeight="1">
      <c r="A65" s="64"/>
      <c r="B65" s="65"/>
      <c r="F65" s="24"/>
    </row>
    <row r="66" spans="1:6" ht="14.25">
      <c r="A66" s="64"/>
      <c r="B66" s="65"/>
      <c r="E66" s="1" t="s">
        <v>24</v>
      </c>
      <c r="F66" s="24">
        <f>F58+F62+F64</f>
        <v>7276.570169448275</v>
      </c>
    </row>
    <row r="67" spans="1:6" ht="14.25">
      <c r="A67" s="64"/>
      <c r="B67" s="65"/>
      <c r="F67" s="24"/>
    </row>
    <row r="68" spans="1:6" ht="14.25">
      <c r="A68" s="64"/>
      <c r="B68" s="65" t="s">
        <v>88</v>
      </c>
      <c r="F68" s="24">
        <f>0.18*F66</f>
        <v>1309.7826305006895</v>
      </c>
    </row>
    <row r="69" spans="1:6" ht="14.25">
      <c r="A69" s="64"/>
      <c r="B69" s="65"/>
      <c r="F69" s="9"/>
    </row>
    <row r="70" spans="1:6" s="47" customFormat="1" ht="18">
      <c r="A70" s="66"/>
      <c r="B70" s="67" t="s">
        <v>19</v>
      </c>
      <c r="C70" s="45"/>
      <c r="D70" s="46"/>
      <c r="E70" s="15"/>
      <c r="F70" s="43">
        <f>F66+F68</f>
        <v>8586.352799948965</v>
      </c>
    </row>
    <row r="71" spans="1:2" ht="14.25">
      <c r="A71" s="64"/>
      <c r="B71" s="65"/>
    </row>
  </sheetData>
  <mergeCells count="2">
    <mergeCell ref="C6:D6"/>
    <mergeCell ref="A1:B2"/>
  </mergeCells>
  <printOptions/>
  <pageMargins left="0.7874015748031497" right="0.3937007874015748" top="0.4724409448818898" bottom="0.984251968503937" header="0" footer="0"/>
  <pageSetup fitToHeight="2" horizontalDpi="600" verticalDpi="600" orientation="portrait" paperSize="9" scale="70" r:id="rId2"/>
  <headerFooter alignWithMargins="0">
    <oddFooter>&amp;RFecha: Junio 2009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hsdi ejgv tzdt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Presupuesto FO Proyecto ITS (A-8 y VSM)</dc:title>
  <dc:subject/>
  <dc:creator>w260</dc:creator>
  <cp:keywords/>
  <dc:description/>
  <cp:lastModifiedBy>ej01156t</cp:lastModifiedBy>
  <cp:lastPrinted>2010-01-21T09:06:55Z</cp:lastPrinted>
  <dcterms:created xsi:type="dcterms:W3CDTF">1998-06-12T09:50:48Z</dcterms:created>
  <dcterms:modified xsi:type="dcterms:W3CDTF">2010-08-10T08:09:28Z</dcterms:modified>
  <cp:category/>
  <cp:version/>
  <cp:contentType/>
  <cp:contentStatus/>
</cp:coreProperties>
</file>