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AREA ECONOMICA\PROMOCIONES\PROMOCIONES BIZKAIA\(B-58) Zorrozaurre\ENAJENACIÓN RD3\"/>
    </mc:Choice>
  </mc:AlternateContent>
  <xr:revisionPtr revIDLastSave="0" documentId="8_{9C1BE6E1-5C58-4731-BD37-6F87521D941A}" xr6:coauthVersionLast="47" xr6:coauthVersionMax="47" xr10:uidLastSave="{00000000-0000-0000-0000-000000000000}"/>
  <bookViews>
    <workbookView xWindow="-120" yWindow="-120" windowWidth="29040" windowHeight="15840" xr2:uid="{D5569EFD-3A8E-4051-BF2B-3583FE7F94C3}"/>
  </bookViews>
  <sheets>
    <sheet name="OFERTA ECONOMICA RD-3" sheetId="1" r:id="rId1"/>
  </sheets>
  <definedNames>
    <definedName name="_xlnm.Print_Area" localSheetId="0">'OFERTA ECONOMICA RD-3'!$B$1:$O$33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C79" i="1" s="1"/>
  <c r="E19" i="1"/>
  <c r="F78" i="1" s="1"/>
  <c r="E18" i="1"/>
  <c r="E17" i="1"/>
  <c r="C76" i="1" s="1"/>
  <c r="M31" i="1"/>
  <c r="M30" i="1"/>
  <c r="M29" i="1"/>
  <c r="M28" i="1"/>
  <c r="M15" i="1"/>
  <c r="M14" i="1"/>
  <c r="B81" i="1"/>
  <c r="B80" i="1"/>
  <c r="B79" i="1"/>
  <c r="B78" i="1"/>
  <c r="B77" i="1"/>
  <c r="B76" i="1"/>
  <c r="B75" i="1"/>
  <c r="B74" i="1"/>
  <c r="B73" i="1"/>
  <c r="B72" i="1"/>
  <c r="E14" i="1"/>
  <c r="F73" i="1" s="1"/>
  <c r="E15" i="1"/>
  <c r="E16" i="1"/>
  <c r="C75" i="1" s="1"/>
  <c r="E21" i="1"/>
  <c r="F80" i="1" s="1"/>
  <c r="E22" i="1"/>
  <c r="F81" i="1" s="1"/>
  <c r="M13" i="1"/>
  <c r="C57" i="1"/>
  <c r="G24" i="1" s="1"/>
  <c r="G23" i="1" l="1"/>
  <c r="K23" i="1" s="1"/>
  <c r="C73" i="1"/>
  <c r="D73" i="1" s="1"/>
  <c r="E73" i="1" s="1"/>
  <c r="G73" i="1" s="1"/>
  <c r="F75" i="1"/>
  <c r="F79" i="1"/>
  <c r="D75" i="1"/>
  <c r="E75" i="1" s="1"/>
  <c r="D79" i="1"/>
  <c r="E79" i="1" s="1"/>
  <c r="D76" i="1"/>
  <c r="E76" i="1" s="1"/>
  <c r="F76" i="1" s="1"/>
  <c r="C77" i="1"/>
  <c r="C81" i="1"/>
  <c r="C80" i="1"/>
  <c r="C74" i="1"/>
  <c r="C78" i="1"/>
  <c r="K24" i="1"/>
  <c r="K30" i="1"/>
  <c r="O30" i="1" s="1"/>
  <c r="K29" i="1"/>
  <c r="O29" i="1" s="1"/>
  <c r="K28" i="1"/>
  <c r="O28" i="1" s="1"/>
  <c r="E30" i="1"/>
  <c r="F30" i="1" s="1"/>
  <c r="J30" i="1" s="1"/>
  <c r="E29" i="1"/>
  <c r="E28" i="1"/>
  <c r="F28" i="1" s="1"/>
  <c r="J28" i="1" s="1"/>
  <c r="E24" i="1"/>
  <c r="E23" i="1"/>
  <c r="M24" i="1"/>
  <c r="M23" i="1"/>
  <c r="H73" i="1" l="1"/>
  <c r="I73" i="1" s="1"/>
  <c r="F14" i="1"/>
  <c r="G14" i="1" s="1"/>
  <c r="J14" i="1" s="1"/>
  <c r="M16" i="1"/>
  <c r="G79" i="1"/>
  <c r="G75" i="1"/>
  <c r="G76" i="1"/>
  <c r="D78" i="1"/>
  <c r="E78" i="1" s="1"/>
  <c r="G78" i="1" s="1"/>
  <c r="D74" i="1"/>
  <c r="E74" i="1" s="1"/>
  <c r="D81" i="1"/>
  <c r="E81" i="1" s="1"/>
  <c r="G81" i="1" s="1"/>
  <c r="D80" i="1"/>
  <c r="E80" i="1" s="1"/>
  <c r="G80" i="1" s="1"/>
  <c r="D77" i="1"/>
  <c r="E77" i="1" s="1"/>
  <c r="F29" i="1"/>
  <c r="J29" i="1" s="1"/>
  <c r="C84" i="1"/>
  <c r="C87" i="1"/>
  <c r="O24" i="1"/>
  <c r="O23" i="1"/>
  <c r="F77" i="1" l="1"/>
  <c r="G77" i="1" s="1"/>
  <c r="H77" i="1" s="1"/>
  <c r="I77" i="1" s="1"/>
  <c r="F23" i="1"/>
  <c r="J23" i="1" s="1"/>
  <c r="F24" i="1"/>
  <c r="J24" i="1" s="1"/>
  <c r="M17" i="1"/>
  <c r="H81" i="1"/>
  <c r="I81" i="1" s="1"/>
  <c r="F22" i="1"/>
  <c r="G22" i="1" s="1"/>
  <c r="J22" i="1" s="1"/>
  <c r="H80" i="1"/>
  <c r="I80" i="1" s="1"/>
  <c r="F21" i="1"/>
  <c r="G21" i="1" s="1"/>
  <c r="J21" i="1" s="1"/>
  <c r="H79" i="1"/>
  <c r="I79" i="1" s="1"/>
  <c r="F20" i="1"/>
  <c r="G20" i="1" s="1"/>
  <c r="J20" i="1" s="1"/>
  <c r="H78" i="1"/>
  <c r="I78" i="1" s="1"/>
  <c r="F19" i="1"/>
  <c r="G19" i="1" s="1"/>
  <c r="K19" i="1" s="1"/>
  <c r="H76" i="1"/>
  <c r="I76" i="1" s="1"/>
  <c r="F17" i="1"/>
  <c r="G17" i="1" s="1"/>
  <c r="K17" i="1" s="1"/>
  <c r="H75" i="1"/>
  <c r="I75" i="1" s="1"/>
  <c r="F16" i="1"/>
  <c r="G16" i="1" s="1"/>
  <c r="J16" i="1" s="1"/>
  <c r="F74" i="1"/>
  <c r="G74" i="1" s="1"/>
  <c r="K14" i="1"/>
  <c r="O14" i="1" s="1"/>
  <c r="D87" i="1"/>
  <c r="E87" i="1" s="1"/>
  <c r="D84" i="1"/>
  <c r="E84" i="1" s="1"/>
  <c r="E13" i="1"/>
  <c r="F18" i="1" l="1"/>
  <c r="G18" i="1" s="1"/>
  <c r="J18" i="1" s="1"/>
  <c r="O17" i="1"/>
  <c r="M18" i="1"/>
  <c r="K20" i="1"/>
  <c r="J17" i="1"/>
  <c r="K16" i="1"/>
  <c r="O16" i="1" s="1"/>
  <c r="H74" i="1"/>
  <c r="I74" i="1" s="1"/>
  <c r="F15" i="1"/>
  <c r="G15" i="1" s="1"/>
  <c r="K15" i="1" s="1"/>
  <c r="O15" i="1" s="1"/>
  <c r="K22" i="1"/>
  <c r="K21" i="1"/>
  <c r="J19" i="1"/>
  <c r="C72" i="1"/>
  <c r="K18" i="1" l="1"/>
  <c r="O18" i="1"/>
  <c r="J15" i="1"/>
  <c r="M19" i="1"/>
  <c r="O19" i="1" s="1"/>
  <c r="D72" i="1"/>
  <c r="E72" i="1" s="1"/>
  <c r="F72" i="1" l="1"/>
  <c r="G72" i="1" s="1"/>
  <c r="M20" i="1"/>
  <c r="O20" i="1" s="1"/>
  <c r="H72" i="1" l="1"/>
  <c r="I72" i="1" s="1"/>
  <c r="F13" i="1"/>
  <c r="G13" i="1" s="1"/>
  <c r="K13" i="1" s="1"/>
  <c r="O13" i="1" s="1"/>
  <c r="M22" i="1"/>
  <c r="O22" i="1" s="1"/>
  <c r="M21" i="1"/>
  <c r="O21" i="1" s="1"/>
  <c r="J13" i="1" l="1"/>
  <c r="O33" i="1"/>
</calcChain>
</file>

<file path=xl/sharedStrings.xml><?xml version="1.0" encoding="utf-8"?>
<sst xmlns="http://schemas.openxmlformats.org/spreadsheetml/2006/main" count="112" uniqueCount="87">
  <si>
    <t>PLANTILLA PARA CUANTIFICACION DE LA OFERTA ECONOMICA POR LA PARCELA RD-3</t>
  </si>
  <si>
    <t>Total Importe de Ventas</t>
  </si>
  <si>
    <t>Oferta Suelo</t>
  </si>
  <si>
    <t>Tipo Elemento</t>
  </si>
  <si>
    <t>Vivienda</t>
  </si>
  <si>
    <t>Garaje Vinculado</t>
  </si>
  <si>
    <t>Trastero Vinculado</t>
  </si>
  <si>
    <t>Garaje Libre</t>
  </si>
  <si>
    <t>Trastero Libre</t>
  </si>
  <si>
    <t>Local Comercial</t>
  </si>
  <si>
    <t>Limite Máximo 25% Elementos Protegidos</t>
  </si>
  <si>
    <t>(A)</t>
  </si>
  <si>
    <t>(B)</t>
  </si>
  <si>
    <t>(B)/(A) = (C )</t>
  </si>
  <si>
    <t>(D)</t>
  </si>
  <si>
    <t>ELEMENTOS PROTEGIDOS</t>
  </si>
  <si>
    <t>ELEMENTOS LIBRES</t>
  </si>
  <si>
    <t>ANEXO</t>
  </si>
  <si>
    <t>REGIMEN TENENCIA</t>
  </si>
  <si>
    <t>TIPOLOGIA</t>
  </si>
  <si>
    <t>I</t>
  </si>
  <si>
    <t>PLENA PROPIEDAD</t>
  </si>
  <si>
    <t>TOTAL OFERTA POR LA PARCELA RD-3</t>
  </si>
  <si>
    <t>Datos a Incorporar a la Plantilla para Configurar la Oferta</t>
  </si>
  <si>
    <t>PRECIO MAXIMO DE VENTA VIVIENDA PUBLICA PROTEGIDA EN REGIMEN TASADO EDIFICABLE PARCELA RD-3</t>
  </si>
  <si>
    <t>Hasta 45 m2u</t>
  </si>
  <si>
    <t>Más de 75 m2u</t>
  </si>
  <si>
    <t>De 45 a 60 m2u</t>
  </si>
  <si>
    <t>De 60 a 75 m2u</t>
  </si>
  <si>
    <t>% Modulo Aplicable a Anexo</t>
  </si>
  <si>
    <t>Hasta 30 m2u</t>
  </si>
  <si>
    <t>Hasta 13,5 m2u</t>
  </si>
  <si>
    <t>Precio Unitario</t>
  </si>
  <si>
    <t>n/a</t>
  </si>
  <si>
    <t xml:space="preserve">(F) </t>
  </si>
  <si>
    <t>(E )</t>
  </si>
  <si>
    <t>(B) x (C ) x (1+E) x (1+F)= (G)</t>
  </si>
  <si>
    <t>(H)</t>
  </si>
  <si>
    <t>(G) x (H)= (I)</t>
  </si>
  <si>
    <t>(*)</t>
  </si>
  <si>
    <t>Precio Base</t>
  </si>
  <si>
    <t>Anejo</t>
  </si>
  <si>
    <t>Coeficientes por tramo de superficies</t>
  </si>
  <si>
    <t>SUPERFICIE POR TRAMOS: SUPERFICIE MAXIMA COMPUTABLE SEGÚN NORMATIVA</t>
  </si>
  <si>
    <t>No Computable</t>
  </si>
  <si>
    <t>Total Superficie por Elemento</t>
  </si>
  <si>
    <t>% Repercusión Suelo sobre Precio venta (Maximo 25% para VPP)</t>
  </si>
  <si>
    <t>Total Superficie Computable</t>
  </si>
  <si>
    <t>Maximo 90 m2u</t>
  </si>
  <si>
    <t>Máximo 30 m2u</t>
  </si>
  <si>
    <t>Máximos 13,5 m2u</t>
  </si>
  <si>
    <t>Superficie Media Por Elemento (m2u)</t>
  </si>
  <si>
    <t>Superficie Máxima Por Elemento VPP Computable a efectos de Ingresos Según Normativa (m2u)</t>
  </si>
  <si>
    <t>Precio Medio Por m2u (€/m2u)</t>
  </si>
  <si>
    <t>Incremento por Contener Espacio Exterior</t>
  </si>
  <si>
    <t>Naturaleza del campo</t>
  </si>
  <si>
    <t>Editable</t>
  </si>
  <si>
    <t>Auotmático / Editable</t>
  </si>
  <si>
    <t>Automáticoa / Editable</t>
  </si>
  <si>
    <t>Automático / No Editable</t>
  </si>
  <si>
    <r>
      <rPr>
        <b/>
        <sz val="11"/>
        <color theme="1"/>
        <rFont val="Calibri"/>
        <family val="2"/>
        <scheme val="minor"/>
      </rPr>
      <t>Editable:</t>
    </r>
    <r>
      <rPr>
        <sz val="11"/>
        <color theme="1"/>
        <rFont val="Calibri"/>
        <family val="2"/>
        <scheme val="minor"/>
      </rPr>
      <t xml:space="preserve"> Permite introducir cualquier valor.</t>
    </r>
  </si>
  <si>
    <r>
      <rPr>
        <b/>
        <sz val="11"/>
        <color theme="1"/>
        <rFont val="Calibri"/>
        <family val="2"/>
        <scheme val="minor"/>
      </rPr>
      <t xml:space="preserve">Automático / NO Editable:  </t>
    </r>
    <r>
      <rPr>
        <sz val="11"/>
        <color theme="1"/>
        <rFont val="Calibri"/>
        <family val="2"/>
        <scheme val="minor"/>
      </rPr>
      <t>No Permite modificar su valor. Resultado de operaciones aritméticas preconfiguradas en la plantilla.</t>
    </r>
  </si>
  <si>
    <t>Naturalez del campo: Glosario.</t>
  </si>
  <si>
    <r>
      <rPr>
        <b/>
        <sz val="11"/>
        <color theme="1"/>
        <rFont val="Calibri"/>
        <family val="2"/>
        <scheme val="minor"/>
      </rPr>
      <t>Automático / Editable:</t>
    </r>
    <r>
      <rPr>
        <sz val="11"/>
        <color theme="1"/>
        <rFont val="Calibri"/>
        <family val="2"/>
        <scheme val="minor"/>
      </rPr>
      <t xml:space="preserve">  Permite modificar su valor, si  bien tiene configurado un valor previo según aplicación de la normativa en vigor.</t>
    </r>
  </si>
  <si>
    <t>Vivienda tipo 1</t>
  </si>
  <si>
    <t>Vivienda tipo 2</t>
  </si>
  <si>
    <t>Vivienda tipo 3</t>
  </si>
  <si>
    <t>Vivienda tipo 4</t>
  </si>
  <si>
    <t>Vivienda tipo 5</t>
  </si>
  <si>
    <t>Vivienda tipo 6</t>
  </si>
  <si>
    <t>Vivienda tipo 7</t>
  </si>
  <si>
    <t>Vivienda tipo 8</t>
  </si>
  <si>
    <t>Vivienda tipo 9</t>
  </si>
  <si>
    <t>Vivienda tipo 10</t>
  </si>
  <si>
    <t>actualizada a 01/01/2023</t>
  </si>
  <si>
    <t>% Actualización del Precio Base VPP - 2024</t>
  </si>
  <si>
    <t>ORDEN 30/6/2022  (*)</t>
  </si>
  <si>
    <t>Nº Elementos Estimados (ud.)*</t>
  </si>
  <si>
    <t>* En el caso de viviendas incluir el número de viviendas de cada tipología, entendiendo por tal, las que coincidan en superficie útil. En el caso de garajes vinculados y trasteros vinculados, incluir el total de elementos.</t>
  </si>
  <si>
    <t>Superficie Útil Total  COMPUTABLE (m2u)</t>
  </si>
  <si>
    <t>Garajes Vinculados **</t>
  </si>
  <si>
    <t>30 m2u</t>
  </si>
  <si>
    <t>**Superficie útil máxima computable por garaje vinculado:</t>
  </si>
  <si>
    <t>Trastero Vinculado***</t>
  </si>
  <si>
    <t>***Supeficie útil máxima computable por trastero vinculado</t>
  </si>
  <si>
    <t>12m2u</t>
  </si>
  <si>
    <t>PROGRAMA EDIFICATORIO ESTIMADO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</si>
</sst>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\ &quot;€&quot;"/>
    <numFmt numFmtId="165" formatCode="#,##0\ &quot;ud.&quot;"/>
    <numFmt numFmtId="166" formatCode="#,##0.00\ &quot;m2u&quot;"/>
    <numFmt numFmtId="167" formatCode="#,##0.00\ &quot;€/m2u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165" fontId="1" fillId="4" borderId="0" xfId="1" applyNumberFormat="1" applyFont="1" applyFill="1" applyBorder="1" applyAlignment="1" applyProtection="1">
      <alignment horizontal="right"/>
      <protection locked="0"/>
    </xf>
    <xf numFmtId="166" fontId="1" fillId="4" borderId="0" xfId="1" applyNumberFormat="1" applyFont="1" applyFill="1" applyBorder="1" applyAlignment="1" applyProtection="1">
      <alignment horizontal="right"/>
      <protection locked="0"/>
    </xf>
    <xf numFmtId="167" fontId="2" fillId="4" borderId="0" xfId="1" applyNumberFormat="1" applyFont="1" applyFill="1" applyBorder="1" applyAlignment="1" applyProtection="1">
      <alignment horizontal="right"/>
      <protection locked="0"/>
    </xf>
    <xf numFmtId="9" fontId="2" fillId="4" borderId="0" xfId="1" applyNumberFormat="1" applyFont="1" applyFill="1" applyBorder="1" applyAlignment="1" applyProtection="1">
      <alignment horizontal="center"/>
      <protection locked="0"/>
    </xf>
    <xf numFmtId="10" fontId="2" fillId="4" borderId="0" xfId="0" applyNumberFormat="1" applyFont="1" applyFill="1" applyProtection="1">
      <protection locked="0"/>
    </xf>
    <xf numFmtId="0" fontId="2" fillId="2" borderId="0" xfId="0" applyFont="1" applyFill="1"/>
    <xf numFmtId="0" fontId="0" fillId="2" borderId="0" xfId="0" applyFill="1"/>
    <xf numFmtId="0" fontId="2" fillId="4" borderId="1" xfId="0" applyFont="1" applyFill="1" applyBorder="1"/>
    <xf numFmtId="0" fontId="2" fillId="0" borderId="0" xfId="0" applyFont="1"/>
    <xf numFmtId="0" fontId="2" fillId="2" borderId="5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2" borderId="6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3" borderId="0" xfId="0" applyFont="1" applyFill="1" applyAlignment="1">
      <alignment horizontal="center"/>
    </xf>
    <xf numFmtId="0" fontId="0" fillId="3" borderId="0" xfId="0" applyFill="1"/>
    <xf numFmtId="166" fontId="1" fillId="3" borderId="0" xfId="1" applyNumberFormat="1" applyFont="1" applyFill="1" applyBorder="1" applyAlignment="1" applyProtection="1">
      <alignment horizontal="right"/>
    </xf>
    <xf numFmtId="164" fontId="0" fillId="3" borderId="0" xfId="1" applyNumberFormat="1" applyFont="1" applyFill="1" applyBorder="1" applyAlignment="1" applyProtection="1">
      <alignment horizontal="center"/>
    </xf>
    <xf numFmtId="10" fontId="0" fillId="0" borderId="0" xfId="0" applyNumberFormat="1" applyAlignment="1">
      <alignment horizontal="center"/>
    </xf>
    <xf numFmtId="164" fontId="2" fillId="3" borderId="0" xfId="1" applyNumberFormat="1" applyFont="1" applyFill="1" applyBorder="1" applyAlignment="1" applyProtection="1">
      <alignment horizontal="center"/>
    </xf>
    <xf numFmtId="43" fontId="0" fillId="3" borderId="0" xfId="1" applyFont="1" applyFill="1" applyBorder="1" applyAlignment="1" applyProtection="1">
      <alignment horizontal="center"/>
    </xf>
    <xf numFmtId="165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167" fontId="0" fillId="0" borderId="0" xfId="1" applyNumberFormat="1" applyFont="1" applyAlignment="1" applyProtection="1">
      <alignment horizontal="right"/>
    </xf>
    <xf numFmtId="9" fontId="0" fillId="0" borderId="0" xfId="1" applyNumberFormat="1" applyFont="1" applyAlignment="1" applyProtection="1">
      <alignment horizontal="center"/>
    </xf>
    <xf numFmtId="164" fontId="0" fillId="0" borderId="0" xfId="0" applyNumberFormat="1" applyAlignment="1">
      <alignment horizontal="center"/>
    </xf>
    <xf numFmtId="10" fontId="0" fillId="0" borderId="0" xfId="0" applyNumberFormat="1"/>
    <xf numFmtId="164" fontId="2" fillId="0" borderId="0" xfId="0" applyNumberFormat="1" applyFont="1" applyAlignment="1">
      <alignment horizontal="center"/>
    </xf>
    <xf numFmtId="0" fontId="2" fillId="3" borderId="0" xfId="0" applyFont="1" applyFill="1"/>
    <xf numFmtId="165" fontId="0" fillId="3" borderId="0" xfId="0" applyNumberFormat="1" applyFill="1" applyAlignment="1">
      <alignment horizontal="right"/>
    </xf>
    <xf numFmtId="166" fontId="0" fillId="3" borderId="0" xfId="0" applyNumberFormat="1" applyFill="1" applyAlignment="1">
      <alignment horizontal="right"/>
    </xf>
    <xf numFmtId="167" fontId="2" fillId="3" borderId="0" xfId="1" applyNumberFormat="1" applyFont="1" applyFill="1" applyAlignment="1" applyProtection="1">
      <alignment horizontal="right"/>
    </xf>
    <xf numFmtId="9" fontId="2" fillId="3" borderId="0" xfId="1" applyNumberFormat="1" applyFont="1" applyFill="1" applyAlignment="1" applyProtection="1">
      <alignment horizontal="center"/>
    </xf>
    <xf numFmtId="164" fontId="2" fillId="3" borderId="0" xfId="0" applyNumberFormat="1" applyFont="1" applyFill="1" applyAlignment="1">
      <alignment horizontal="center"/>
    </xf>
    <xf numFmtId="10" fontId="2" fillId="3" borderId="0" xfId="0" applyNumberFormat="1" applyFont="1" applyFill="1"/>
    <xf numFmtId="10" fontId="2" fillId="3" borderId="0" xfId="0" applyNumberFormat="1" applyFont="1" applyFill="1" applyAlignment="1">
      <alignment horizontal="center"/>
    </xf>
    <xf numFmtId="0" fontId="3" fillId="0" borderId="3" xfId="0" applyFont="1" applyBorder="1"/>
    <xf numFmtId="0" fontId="4" fillId="0" borderId="3" xfId="0" applyFont="1" applyBorder="1"/>
    <xf numFmtId="164" fontId="3" fillId="0" borderId="3" xfId="0" applyNumberFormat="1" applyFont="1" applyBorder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167" fontId="2" fillId="0" borderId="0" xfId="0" applyNumberFormat="1" applyFont="1"/>
    <xf numFmtId="43" fontId="2" fillId="0" borderId="0" xfId="1" applyFont="1" applyProtection="1"/>
    <xf numFmtId="0" fontId="2" fillId="0" borderId="0" xfId="0" applyFont="1" applyAlignment="1">
      <alignment wrapText="1"/>
    </xf>
    <xf numFmtId="166" fontId="0" fillId="3" borderId="0" xfId="1" applyNumberFormat="1" applyFont="1" applyFill="1" applyProtection="1"/>
    <xf numFmtId="166" fontId="2" fillId="3" borderId="7" xfId="1" applyNumberFormat="1" applyFont="1" applyFill="1" applyBorder="1" applyProtection="1"/>
    <xf numFmtId="166" fontId="0" fillId="5" borderId="0" xfId="0" applyNumberFormat="1" applyFill="1"/>
    <xf numFmtId="0" fontId="0" fillId="2" borderId="5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166" fontId="2" fillId="3" borderId="7" xfId="0" applyNumberFormat="1" applyFont="1" applyFill="1" applyBorder="1"/>
    <xf numFmtId="166" fontId="2" fillId="3" borderId="0" xfId="1" applyNumberFormat="1" applyFont="1" applyFill="1" applyBorder="1" applyProtection="1"/>
    <xf numFmtId="0" fontId="2" fillId="6" borderId="0" xfId="1" applyNumberFormat="1" applyFont="1" applyFill="1" applyBorder="1" applyAlignment="1" applyProtection="1">
      <alignment horizontal="right"/>
      <protection locked="0"/>
    </xf>
    <xf numFmtId="167" fontId="2" fillId="6" borderId="0" xfId="1" applyNumberFormat="1" applyFont="1" applyFill="1" applyBorder="1" applyAlignment="1" applyProtection="1">
      <alignment horizontal="right"/>
      <protection locked="0"/>
    </xf>
    <xf numFmtId="0" fontId="2" fillId="0" borderId="0" xfId="0" quotePrefix="1" applyFont="1"/>
    <xf numFmtId="0" fontId="0" fillId="0" borderId="0" xfId="0" applyAlignment="1">
      <alignment horizontal="left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4" borderId="0" xfId="0" applyFont="1" applyFill="1" applyBorder="1"/>
  </cellXfs>
  <cellStyles count="2">
    <cellStyle name="Millares" xfId="1" builtinId="3"/>
    <cellStyle name="Normal" xfId="0" builtinId="0"/>
  </cellStyles>
  <dxfs count="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92</xdr:row>
      <xdr:rowOff>0</xdr:rowOff>
    </xdr:from>
    <xdr:to>
      <xdr:col>3</xdr:col>
      <xdr:colOff>552988</xdr:colOff>
      <xdr:row>95</xdr:row>
      <xdr:rowOff>80851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7247EF-9A3B-4D41-BC37-C5A78AD70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0" y="20111357"/>
          <a:ext cx="5342702" cy="65235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97</xdr:row>
      <xdr:rowOff>0</xdr:rowOff>
    </xdr:from>
    <xdr:to>
      <xdr:col>3</xdr:col>
      <xdr:colOff>689064</xdr:colOff>
      <xdr:row>115</xdr:row>
      <xdr:rowOff>15181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FC1288-C2B7-4AF1-A633-F70D9803B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95500" y="21063857"/>
          <a:ext cx="5478778" cy="344418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117</xdr:row>
      <xdr:rowOff>0</xdr:rowOff>
    </xdr:from>
    <xdr:to>
      <xdr:col>3</xdr:col>
      <xdr:colOff>514886</xdr:colOff>
      <xdr:row>120</xdr:row>
      <xdr:rowOff>4647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B05AC36-C65B-4474-A2CC-7D5E80BE9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95500" y="24873857"/>
          <a:ext cx="5304600" cy="57614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122</xdr:row>
      <xdr:rowOff>0</xdr:rowOff>
    </xdr:from>
    <xdr:to>
      <xdr:col>3</xdr:col>
      <xdr:colOff>603791</xdr:colOff>
      <xdr:row>128</xdr:row>
      <xdr:rowOff>161124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427581C-8C1E-4FE9-BA72-3339CB4C8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95500" y="25826357"/>
          <a:ext cx="5393505" cy="130412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129</xdr:row>
      <xdr:rowOff>0</xdr:rowOff>
    </xdr:from>
    <xdr:to>
      <xdr:col>3</xdr:col>
      <xdr:colOff>533937</xdr:colOff>
      <xdr:row>130</xdr:row>
      <xdr:rowOff>5782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4AB96E5A-7390-4066-B6CF-B4F1E5009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95500" y="27159857"/>
          <a:ext cx="5323651" cy="1962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D6A8D-786A-4591-8557-8910DF55628E}">
  <sheetPr>
    <pageSetUpPr fitToPage="1"/>
  </sheetPr>
  <dimension ref="B1:T91"/>
  <sheetViews>
    <sheetView showGridLines="0" tabSelected="1" zoomScale="70" zoomScaleNormal="70" workbookViewId="0">
      <selection activeCell="B35" sqref="B35"/>
    </sheetView>
  </sheetViews>
  <sheetFormatPr baseColWidth="10" defaultRowHeight="15" x14ac:dyDescent="0.25"/>
  <cols>
    <col min="1" max="1" width="5.5703125" customWidth="1"/>
    <col min="2" max="2" width="25.85546875" customWidth="1"/>
    <col min="3" max="3" width="71.85546875" customWidth="1"/>
    <col min="4" max="4" width="22.42578125" bestFit="1" customWidth="1"/>
    <col min="5" max="5" width="15" customWidth="1"/>
    <col min="6" max="6" width="26.85546875" bestFit="1" customWidth="1"/>
    <col min="7" max="7" width="20.5703125" customWidth="1"/>
    <col min="8" max="8" width="21.42578125" bestFit="1" customWidth="1"/>
    <col min="9" max="9" width="17.5703125" customWidth="1"/>
    <col min="10" max="10" width="16.42578125" customWidth="1"/>
    <col min="11" max="12" width="17.140625" customWidth="1"/>
    <col min="13" max="13" width="15.42578125" customWidth="1"/>
    <col min="14" max="14" width="14.140625" customWidth="1"/>
    <col min="15" max="15" width="24.42578125" bestFit="1" customWidth="1"/>
    <col min="16" max="16" width="25.140625" customWidth="1"/>
    <col min="17" max="17" width="11.42578125" customWidth="1"/>
    <col min="18" max="18" width="14.42578125" customWidth="1"/>
    <col min="19" max="19" width="4" customWidth="1"/>
    <col min="20" max="20" width="21.140625" customWidth="1"/>
  </cols>
  <sheetData>
    <row r="1" spans="2:15" x14ac:dyDescent="0.25"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3" spans="2:15" x14ac:dyDescent="0.25">
      <c r="B3" s="8"/>
      <c r="C3" s="9" t="s">
        <v>23</v>
      </c>
      <c r="D3" s="9"/>
      <c r="E3" s="9"/>
      <c r="F3" s="9"/>
    </row>
    <row r="4" spans="2:15" x14ac:dyDescent="0.25">
      <c r="B4" s="62"/>
      <c r="C4" s="9"/>
      <c r="D4" s="9"/>
      <c r="E4" s="9"/>
      <c r="F4" s="9"/>
    </row>
    <row r="5" spans="2:15" x14ac:dyDescent="0.25">
      <c r="B5" s="9" t="s">
        <v>86</v>
      </c>
    </row>
    <row r="6" spans="2:15" ht="80.099999999999994" customHeight="1" x14ac:dyDescent="0.25">
      <c r="B6" s="60" t="s">
        <v>3</v>
      </c>
      <c r="C6" s="11" t="s">
        <v>77</v>
      </c>
      <c r="D6" s="11" t="s">
        <v>79</v>
      </c>
      <c r="E6" s="11" t="s">
        <v>51</v>
      </c>
      <c r="F6" s="11" t="s">
        <v>52</v>
      </c>
      <c r="G6" s="11" t="s">
        <v>53</v>
      </c>
      <c r="H6" s="11" t="s">
        <v>75</v>
      </c>
      <c r="I6" s="12" t="s">
        <v>54</v>
      </c>
      <c r="J6" s="13" t="s">
        <v>32</v>
      </c>
      <c r="K6" s="11" t="s">
        <v>1</v>
      </c>
      <c r="L6" s="12" t="s">
        <v>46</v>
      </c>
      <c r="M6" s="60" t="s">
        <v>10</v>
      </c>
      <c r="N6" s="14"/>
      <c r="O6" s="12" t="s">
        <v>2</v>
      </c>
    </row>
    <row r="7" spans="2:15" s="14" customFormat="1" ht="30" x14ac:dyDescent="0.25">
      <c r="B7" s="61"/>
      <c r="C7" s="11" t="s">
        <v>11</v>
      </c>
      <c r="D7" s="11" t="s">
        <v>12</v>
      </c>
      <c r="E7" s="11" t="s">
        <v>13</v>
      </c>
      <c r="F7" s="12" t="s">
        <v>13</v>
      </c>
      <c r="G7" s="11" t="s">
        <v>14</v>
      </c>
      <c r="H7" s="11" t="s">
        <v>35</v>
      </c>
      <c r="I7" s="12" t="s">
        <v>34</v>
      </c>
      <c r="J7" s="11" t="s">
        <v>14</v>
      </c>
      <c r="K7" s="11" t="s">
        <v>36</v>
      </c>
      <c r="L7" s="12" t="s">
        <v>37</v>
      </c>
      <c r="M7" s="61"/>
      <c r="O7" s="12" t="s">
        <v>38</v>
      </c>
    </row>
    <row r="8" spans="2:15" s="14" customFormat="1" x14ac:dyDescent="0.25">
      <c r="O8" s="16"/>
    </row>
    <row r="9" spans="2:15" s="18" customFormat="1" ht="27.95" customHeight="1" x14ac:dyDescent="0.25">
      <c r="B9" s="17" t="s">
        <v>55</v>
      </c>
      <c r="C9" s="18" t="s">
        <v>56</v>
      </c>
      <c r="D9" s="18" t="s">
        <v>56</v>
      </c>
      <c r="E9" s="18" t="s">
        <v>59</v>
      </c>
      <c r="F9" s="18" t="s">
        <v>59</v>
      </c>
      <c r="G9" s="18" t="s">
        <v>57</v>
      </c>
      <c r="H9" s="18" t="s">
        <v>58</v>
      </c>
      <c r="I9" s="18" t="s">
        <v>58</v>
      </c>
      <c r="J9" s="18" t="s">
        <v>59</v>
      </c>
      <c r="K9" s="18" t="s">
        <v>59</v>
      </c>
      <c r="L9" s="18" t="s">
        <v>56</v>
      </c>
      <c r="M9" s="18" t="s">
        <v>59</v>
      </c>
      <c r="O9" s="18" t="s">
        <v>59</v>
      </c>
    </row>
    <row r="10" spans="2:15" s="14" customFormat="1" x14ac:dyDescent="0.25">
      <c r="O10" s="16"/>
    </row>
    <row r="11" spans="2:15" s="14" customFormat="1" x14ac:dyDescent="0.25">
      <c r="B11" s="19" t="s">
        <v>15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2" spans="2:15" x14ac:dyDescent="0.25">
      <c r="O12" s="9"/>
    </row>
    <row r="13" spans="2:15" x14ac:dyDescent="0.25">
      <c r="B13" s="20" t="s">
        <v>64</v>
      </c>
      <c r="C13" s="1"/>
      <c r="D13" s="2"/>
      <c r="E13" s="21">
        <f>IFERROR(+D13/C13,0)</f>
        <v>0</v>
      </c>
      <c r="F13" s="21">
        <f>+G72</f>
        <v>0</v>
      </c>
      <c r="G13" s="56" t="e">
        <f>(C72*$C$60*$C$56+$C$56*$C$61*D72+$C$56*$C$62*E72+$C$56*$C$63*F72)/F13</f>
        <v>#DIV/0!</v>
      </c>
      <c r="H13" s="4"/>
      <c r="I13" s="4">
        <v>0.01</v>
      </c>
      <c r="J13" s="22" t="e">
        <f t="shared" ref="J13:J22" si="0">+G13*F13*(1+H13)*(1+I13)</f>
        <v>#DIV/0!</v>
      </c>
      <c r="K13" s="22">
        <f t="shared" ref="K13:K22" si="1">IFERROR(+G13*D13,0)*(1+H13)*(1+I13)</f>
        <v>0</v>
      </c>
      <c r="L13" s="5">
        <v>0.25</v>
      </c>
      <c r="M13" s="23" t="str">
        <f>IF(L13&lt;=25%,"% VALIDO","% NO VALIDO")</f>
        <v>% VALIDO</v>
      </c>
      <c r="O13" s="24">
        <f>IF(M13="% VALIDO",+L13*K13,"% NO VALIDO")</f>
        <v>0</v>
      </c>
    </row>
    <row r="14" spans="2:15" x14ac:dyDescent="0.25">
      <c r="B14" s="20" t="s">
        <v>65</v>
      </c>
      <c r="C14" s="1"/>
      <c r="D14" s="2"/>
      <c r="E14" s="21">
        <f t="shared" ref="E14:E22" si="2">IFERROR(+D14/C14,0)</f>
        <v>0</v>
      </c>
      <c r="F14" s="21">
        <f t="shared" ref="F14:F22" si="3">+G73</f>
        <v>0</v>
      </c>
      <c r="G14" s="56" t="e">
        <f>(C73*$C$60*$C$56+$C$56*$C$61*D73+$C$56*$C$62*E73+$C$56*$C$63*F73)/F14</f>
        <v>#DIV/0!</v>
      </c>
      <c r="H14" s="4"/>
      <c r="I14" s="4">
        <v>0.01</v>
      </c>
      <c r="J14" s="22" t="e">
        <f t="shared" si="0"/>
        <v>#DIV/0!</v>
      </c>
      <c r="K14" s="22">
        <f t="shared" si="1"/>
        <v>0</v>
      </c>
      <c r="L14" s="5">
        <v>0.25</v>
      </c>
      <c r="M14" s="23" t="str">
        <f t="shared" ref="M14:M22" si="4">IF(L14&lt;=25%,"% VALIDO","% NO VALIDO")</f>
        <v>% VALIDO</v>
      </c>
      <c r="O14" s="24">
        <f t="shared" ref="O14:O22" si="5">IF(M14="% VALIDO",+L14*K14,"% NO VALIDO")</f>
        <v>0</v>
      </c>
    </row>
    <row r="15" spans="2:15" x14ac:dyDescent="0.25">
      <c r="B15" s="20" t="s">
        <v>66</v>
      </c>
      <c r="C15" s="1"/>
      <c r="D15" s="2"/>
      <c r="E15" s="21">
        <f t="shared" si="2"/>
        <v>0</v>
      </c>
      <c r="F15" s="21">
        <f t="shared" si="3"/>
        <v>0</v>
      </c>
      <c r="G15" s="56" t="e">
        <f>(C74*$C$60*$C$56+$C$56*$C$61*D74+$C$56*$C$62*E74+$C$56*$C$63*F74)/F15</f>
        <v>#DIV/0!</v>
      </c>
      <c r="H15" s="4"/>
      <c r="I15" s="4">
        <v>0.01</v>
      </c>
      <c r="J15" s="22" t="e">
        <f t="shared" si="0"/>
        <v>#DIV/0!</v>
      </c>
      <c r="K15" s="22">
        <f t="shared" si="1"/>
        <v>0</v>
      </c>
      <c r="L15" s="5">
        <v>0.25</v>
      </c>
      <c r="M15" s="23" t="str">
        <f t="shared" si="4"/>
        <v>% VALIDO</v>
      </c>
      <c r="O15" s="24">
        <f t="shared" si="5"/>
        <v>0</v>
      </c>
    </row>
    <row r="16" spans="2:15" x14ac:dyDescent="0.25">
      <c r="B16" s="20" t="s">
        <v>67</v>
      </c>
      <c r="C16" s="1"/>
      <c r="D16" s="2"/>
      <c r="E16" s="21">
        <f t="shared" si="2"/>
        <v>0</v>
      </c>
      <c r="F16" s="21">
        <f t="shared" si="3"/>
        <v>0</v>
      </c>
      <c r="G16" s="56" t="e">
        <f>(C75*$C$60*$C$56+$C$56*$C$61*D75+$C$56*$C$62*E75+$C$56*$C$63*F75)/F16</f>
        <v>#DIV/0!</v>
      </c>
      <c r="H16" s="4"/>
      <c r="I16" s="4">
        <v>0.01</v>
      </c>
      <c r="J16" s="22" t="e">
        <f t="shared" si="0"/>
        <v>#DIV/0!</v>
      </c>
      <c r="K16" s="22">
        <f t="shared" si="1"/>
        <v>0</v>
      </c>
      <c r="L16" s="5">
        <v>0.25</v>
      </c>
      <c r="M16" s="23" t="str">
        <f t="shared" si="4"/>
        <v>% VALIDO</v>
      </c>
      <c r="O16" s="24">
        <f t="shared" si="5"/>
        <v>0</v>
      </c>
    </row>
    <row r="17" spans="2:15" x14ac:dyDescent="0.25">
      <c r="B17" s="20" t="s">
        <v>68</v>
      </c>
      <c r="C17" s="1"/>
      <c r="D17" s="2"/>
      <c r="E17" s="21">
        <f t="shared" si="2"/>
        <v>0</v>
      </c>
      <c r="F17" s="21">
        <f t="shared" si="3"/>
        <v>0</v>
      </c>
      <c r="G17" s="56" t="e">
        <f>(C76*$C$60*$C$56+$C$56*$C$61*D76+$C$56*$C$62*E76+$C$56*$C$63*F76)/F17</f>
        <v>#DIV/0!</v>
      </c>
      <c r="H17" s="4"/>
      <c r="I17" s="4">
        <v>0.01</v>
      </c>
      <c r="J17" s="22" t="e">
        <f t="shared" si="0"/>
        <v>#DIV/0!</v>
      </c>
      <c r="K17" s="22">
        <f t="shared" si="1"/>
        <v>0</v>
      </c>
      <c r="L17" s="5">
        <v>0.25</v>
      </c>
      <c r="M17" s="23" t="str">
        <f t="shared" si="4"/>
        <v>% VALIDO</v>
      </c>
      <c r="O17" s="24">
        <f t="shared" si="5"/>
        <v>0</v>
      </c>
    </row>
    <row r="18" spans="2:15" x14ac:dyDescent="0.25">
      <c r="B18" s="20" t="s">
        <v>69</v>
      </c>
      <c r="C18" s="1"/>
      <c r="D18" s="2"/>
      <c r="E18" s="21">
        <f t="shared" si="2"/>
        <v>0</v>
      </c>
      <c r="F18" s="21">
        <f t="shared" si="3"/>
        <v>0</v>
      </c>
      <c r="G18" s="56" t="e">
        <f>(C77*$C$60*$C$56+$C$56*$C$61*D77+$C$56*$C$62*E77+$C$56*$C$63*F77)/F18</f>
        <v>#DIV/0!</v>
      </c>
      <c r="H18" s="4"/>
      <c r="I18" s="4">
        <v>0.01</v>
      </c>
      <c r="J18" s="22" t="e">
        <f t="shared" si="0"/>
        <v>#DIV/0!</v>
      </c>
      <c r="K18" s="22">
        <f t="shared" si="1"/>
        <v>0</v>
      </c>
      <c r="L18" s="5">
        <v>0.25</v>
      </c>
      <c r="M18" s="23" t="str">
        <f t="shared" si="4"/>
        <v>% VALIDO</v>
      </c>
      <c r="O18" s="24">
        <f t="shared" si="5"/>
        <v>0</v>
      </c>
    </row>
    <row r="19" spans="2:15" x14ac:dyDescent="0.25">
      <c r="B19" s="20" t="s">
        <v>70</v>
      </c>
      <c r="C19" s="1"/>
      <c r="D19" s="2"/>
      <c r="E19" s="21">
        <f t="shared" si="2"/>
        <v>0</v>
      </c>
      <c r="F19" s="21">
        <f t="shared" si="3"/>
        <v>0</v>
      </c>
      <c r="G19" s="56" t="e">
        <f>(C78*$C$60*$C$56+$C$56*$C$61*D78+$C$56*$C$62*E78+$C$56*$C$63*F78)/F19</f>
        <v>#DIV/0!</v>
      </c>
      <c r="H19" s="4"/>
      <c r="I19" s="4">
        <v>0.01</v>
      </c>
      <c r="J19" s="22" t="e">
        <f t="shared" si="0"/>
        <v>#DIV/0!</v>
      </c>
      <c r="K19" s="22">
        <f t="shared" si="1"/>
        <v>0</v>
      </c>
      <c r="L19" s="5">
        <v>0.25</v>
      </c>
      <c r="M19" s="23" t="str">
        <f t="shared" si="4"/>
        <v>% VALIDO</v>
      </c>
      <c r="O19" s="24">
        <f t="shared" si="5"/>
        <v>0</v>
      </c>
    </row>
    <row r="20" spans="2:15" x14ac:dyDescent="0.25">
      <c r="B20" s="20" t="s">
        <v>71</v>
      </c>
      <c r="C20" s="1"/>
      <c r="D20" s="2"/>
      <c r="E20" s="21">
        <f t="shared" si="2"/>
        <v>0</v>
      </c>
      <c r="F20" s="21">
        <f t="shared" si="3"/>
        <v>0</v>
      </c>
      <c r="G20" s="56" t="e">
        <f>(C79*$C$60*$C$56+$C$56*$C$61*D79+$C$56*$C$62*E79+$C$56*$C$63*F79)/F20</f>
        <v>#DIV/0!</v>
      </c>
      <c r="H20" s="4"/>
      <c r="I20" s="4">
        <v>0.01</v>
      </c>
      <c r="J20" s="22" t="e">
        <f t="shared" si="0"/>
        <v>#DIV/0!</v>
      </c>
      <c r="K20" s="22">
        <f t="shared" si="1"/>
        <v>0</v>
      </c>
      <c r="L20" s="5">
        <v>0.25</v>
      </c>
      <c r="M20" s="23" t="str">
        <f t="shared" si="4"/>
        <v>% VALIDO</v>
      </c>
      <c r="O20" s="24">
        <f t="shared" si="5"/>
        <v>0</v>
      </c>
    </row>
    <row r="21" spans="2:15" x14ac:dyDescent="0.25">
      <c r="B21" s="20" t="s">
        <v>72</v>
      </c>
      <c r="C21" s="1"/>
      <c r="D21" s="2"/>
      <c r="E21" s="21">
        <f t="shared" si="2"/>
        <v>0</v>
      </c>
      <c r="F21" s="21">
        <f t="shared" si="3"/>
        <v>0</v>
      </c>
      <c r="G21" s="56" t="e">
        <f>(C80*$C$60*$C$56+$C$56*$C$61*D80+$C$56*$C$62*E80+$C$56*$C$63*F80)/F21</f>
        <v>#DIV/0!</v>
      </c>
      <c r="H21" s="4"/>
      <c r="I21" s="4">
        <v>0.01</v>
      </c>
      <c r="J21" s="22" t="e">
        <f t="shared" si="0"/>
        <v>#DIV/0!</v>
      </c>
      <c r="K21" s="22">
        <f t="shared" si="1"/>
        <v>0</v>
      </c>
      <c r="L21" s="5">
        <v>0.25</v>
      </c>
      <c r="M21" s="23" t="str">
        <f t="shared" si="4"/>
        <v>% VALIDO</v>
      </c>
      <c r="O21" s="24">
        <f t="shared" si="5"/>
        <v>0</v>
      </c>
    </row>
    <row r="22" spans="2:15" x14ac:dyDescent="0.25">
      <c r="B22" s="20" t="s">
        <v>73</v>
      </c>
      <c r="C22" s="1"/>
      <c r="D22" s="2"/>
      <c r="E22" s="21">
        <f t="shared" si="2"/>
        <v>0</v>
      </c>
      <c r="F22" s="21">
        <f t="shared" si="3"/>
        <v>0</v>
      </c>
      <c r="G22" s="56" t="e">
        <f>(C81*$C$60*$C$56+$C$56*$C$61*D81+$C$56*$C$62*E81+$C$56*$C$63*F81)/F22</f>
        <v>#DIV/0!</v>
      </c>
      <c r="H22" s="4"/>
      <c r="I22" s="4">
        <v>0.01</v>
      </c>
      <c r="J22" s="22" t="e">
        <f t="shared" si="0"/>
        <v>#DIV/0!</v>
      </c>
      <c r="K22" s="22">
        <f t="shared" si="1"/>
        <v>0</v>
      </c>
      <c r="L22" s="5">
        <v>0.25</v>
      </c>
      <c r="M22" s="23" t="str">
        <f t="shared" si="4"/>
        <v>% VALIDO</v>
      </c>
      <c r="O22" s="24">
        <f t="shared" si="5"/>
        <v>0</v>
      </c>
    </row>
    <row r="23" spans="2:15" x14ac:dyDescent="0.25">
      <c r="B23" s="20" t="s">
        <v>80</v>
      </c>
      <c r="C23" s="1"/>
      <c r="D23" s="2"/>
      <c r="E23" s="21">
        <f>IFERROR(+D23/C23,0)</f>
        <v>0</v>
      </c>
      <c r="F23" s="21">
        <f>+C84</f>
        <v>0</v>
      </c>
      <c r="G23" s="57">
        <f>C57</f>
        <v>752.27880000000005</v>
      </c>
      <c r="H23" s="4"/>
      <c r="I23" s="25" t="s">
        <v>33</v>
      </c>
      <c r="J23" s="22">
        <f>+G23*F23*(1+H23)</f>
        <v>0</v>
      </c>
      <c r="K23" s="22">
        <f>IFERROR(+G23*D23,0)*(1+H23)</f>
        <v>0</v>
      </c>
      <c r="L23" s="5">
        <v>0.25</v>
      </c>
      <c r="M23" s="23" t="str">
        <f t="shared" ref="M23:M24" si="6">IF(L23&lt;=25%,"% VALIDO","% NO VALIDO")</f>
        <v>% VALIDO</v>
      </c>
      <c r="O23" s="24">
        <f>IF(M23="% VALIDO",+L23*K23,"% NO VALIDO")</f>
        <v>0</v>
      </c>
    </row>
    <row r="24" spans="2:15" x14ac:dyDescent="0.25">
      <c r="B24" s="20" t="s">
        <v>83</v>
      </c>
      <c r="C24" s="1"/>
      <c r="D24" s="2"/>
      <c r="E24" s="21">
        <f>IFERROR(+D24/C24,0)</f>
        <v>0</v>
      </c>
      <c r="F24" s="21">
        <f>+C87</f>
        <v>0</v>
      </c>
      <c r="G24" s="57">
        <f>C57</f>
        <v>752.27880000000005</v>
      </c>
      <c r="H24" s="4"/>
      <c r="I24" s="25" t="s">
        <v>33</v>
      </c>
      <c r="J24" s="22">
        <f>+G24*F24*(1+H24)</f>
        <v>0</v>
      </c>
      <c r="K24" s="22">
        <f>IFERROR(+G24*D24,0)*(1+H24)</f>
        <v>0</v>
      </c>
      <c r="L24" s="5">
        <v>0.25</v>
      </c>
      <c r="M24" s="23" t="str">
        <f t="shared" si="6"/>
        <v>% VALIDO</v>
      </c>
      <c r="O24" s="24">
        <f>IF(M24="% VALIDO",+L24*K24,"% NO VALIDO")</f>
        <v>0</v>
      </c>
    </row>
    <row r="25" spans="2:15" x14ac:dyDescent="0.25">
      <c r="C25" s="26"/>
      <c r="D25" s="27"/>
      <c r="E25" s="27"/>
      <c r="F25" s="27"/>
      <c r="G25" s="28"/>
      <c r="H25" s="29"/>
      <c r="I25" s="29"/>
      <c r="J25" s="30"/>
      <c r="K25" s="30"/>
      <c r="L25" s="31"/>
      <c r="M25" s="23"/>
      <c r="O25" s="32"/>
    </row>
    <row r="26" spans="2:15" x14ac:dyDescent="0.25">
      <c r="B26" s="33" t="s">
        <v>16</v>
      </c>
      <c r="C26" s="34"/>
      <c r="D26" s="35"/>
      <c r="E26" s="35"/>
      <c r="F26" s="35"/>
      <c r="G26" s="36"/>
      <c r="H26" s="37"/>
      <c r="I26" s="37"/>
      <c r="J26" s="38"/>
      <c r="K26" s="38"/>
      <c r="L26" s="39"/>
      <c r="M26" s="40"/>
      <c r="N26" s="33"/>
      <c r="O26" s="38"/>
    </row>
    <row r="27" spans="2:15" x14ac:dyDescent="0.25">
      <c r="C27" s="26"/>
      <c r="D27" s="27"/>
      <c r="E27" s="27"/>
      <c r="F27" s="27"/>
      <c r="G27" s="28"/>
      <c r="H27" s="29"/>
      <c r="I27" s="29"/>
      <c r="J27" s="30"/>
      <c r="K27" s="30"/>
      <c r="L27" s="31"/>
      <c r="M27" s="23"/>
      <c r="O27" s="32"/>
    </row>
    <row r="28" spans="2:15" x14ac:dyDescent="0.25">
      <c r="B28" s="20" t="s">
        <v>7</v>
      </c>
      <c r="C28" s="1"/>
      <c r="D28" s="2"/>
      <c r="E28" s="21">
        <f>IFERROR(+D28/C28,0)</f>
        <v>0</v>
      </c>
      <c r="F28" s="21">
        <f>+E28</f>
        <v>0</v>
      </c>
      <c r="G28" s="3"/>
      <c r="H28" s="25" t="s">
        <v>33</v>
      </c>
      <c r="I28" s="25" t="s">
        <v>33</v>
      </c>
      <c r="J28" s="22">
        <f>+G28*F28</f>
        <v>0</v>
      </c>
      <c r="K28" s="22">
        <f>IFERROR(+G28*D28,0)</f>
        <v>0</v>
      </c>
      <c r="L28" s="5">
        <v>0.25</v>
      </c>
      <c r="M28" s="23" t="str">
        <f t="shared" ref="M28:M31" si="7">IF(L28&lt;=25%,"% VALIDO","% NO VALIDO")</f>
        <v>% VALIDO</v>
      </c>
      <c r="O28" s="24">
        <f>+L28*K28</f>
        <v>0</v>
      </c>
    </row>
    <row r="29" spans="2:15" x14ac:dyDescent="0.25">
      <c r="B29" s="20" t="s">
        <v>8</v>
      </c>
      <c r="C29" s="1"/>
      <c r="D29" s="2"/>
      <c r="E29" s="21">
        <f>IFERROR(+D29/C29,0)</f>
        <v>0</v>
      </c>
      <c r="F29" s="21">
        <f>+E29</f>
        <v>0</v>
      </c>
      <c r="G29" s="3"/>
      <c r="H29" s="25" t="s">
        <v>33</v>
      </c>
      <c r="I29" s="25" t="s">
        <v>33</v>
      </c>
      <c r="J29" s="22">
        <f>+G29*F29</f>
        <v>0</v>
      </c>
      <c r="K29" s="22">
        <f>IFERROR(+G29*D29,0)</f>
        <v>0</v>
      </c>
      <c r="L29" s="5">
        <v>0.25</v>
      </c>
      <c r="M29" s="23" t="str">
        <f t="shared" si="7"/>
        <v>% VALIDO</v>
      </c>
      <c r="O29" s="24">
        <f>+L29*K29</f>
        <v>0</v>
      </c>
    </row>
    <row r="30" spans="2:15" x14ac:dyDescent="0.25">
      <c r="B30" s="20" t="s">
        <v>9</v>
      </c>
      <c r="C30" s="1"/>
      <c r="D30" s="2"/>
      <c r="E30" s="21">
        <f>IFERROR(+D30/C30,0)</f>
        <v>0</v>
      </c>
      <c r="F30" s="21">
        <f>+E30</f>
        <v>0</v>
      </c>
      <c r="G30" s="3"/>
      <c r="H30" s="25" t="s">
        <v>33</v>
      </c>
      <c r="I30" s="25" t="s">
        <v>33</v>
      </c>
      <c r="J30" s="22">
        <f>+G30*F30</f>
        <v>0</v>
      </c>
      <c r="K30" s="22">
        <f>IFERROR(+G30*D30,0)</f>
        <v>0</v>
      </c>
      <c r="L30" s="5">
        <v>0.25</v>
      </c>
      <c r="M30" s="23" t="str">
        <f t="shared" si="7"/>
        <v>% VALIDO</v>
      </c>
      <c r="O30" s="24">
        <f>+L30*K30</f>
        <v>0</v>
      </c>
    </row>
    <row r="31" spans="2:15" ht="8.1" customHeight="1" x14ac:dyDescent="0.25">
      <c r="L31" s="5"/>
      <c r="M31" s="23" t="str">
        <f t="shared" si="7"/>
        <v>% VALIDO</v>
      </c>
      <c r="O31" s="9"/>
    </row>
    <row r="32" spans="2:15" ht="6.6" customHeight="1" x14ac:dyDescent="0.25">
      <c r="O32" s="9"/>
    </row>
    <row r="33" spans="2:15" ht="21.75" thickBot="1" x14ac:dyDescent="0.4">
      <c r="J33" s="41" t="s">
        <v>22</v>
      </c>
      <c r="K33" s="42"/>
      <c r="L33" s="42"/>
      <c r="M33" s="42"/>
      <c r="N33" s="41"/>
      <c r="O33" s="43">
        <f>IF(O13="% NO VALIDO","OFERTA NO VALIDA",(IF(O23="% NO VALIDO","OFERTA NO VALIDA",(IF(O24="% NO VALIDO","OFERTA NO VALIDA",SUM(O13:O24,O27:O30))))))</f>
        <v>0</v>
      </c>
    </row>
    <row r="35" spans="2:15" x14ac:dyDescent="0.25">
      <c r="B35" s="58" t="s">
        <v>78</v>
      </c>
    </row>
    <row r="36" spans="2:15" x14ac:dyDescent="0.25">
      <c r="B36" s="58" t="s">
        <v>82</v>
      </c>
      <c r="D36" s="9" t="s">
        <v>81</v>
      </c>
    </row>
    <row r="37" spans="2:15" x14ac:dyDescent="0.25">
      <c r="B37" s="58" t="s">
        <v>84</v>
      </c>
      <c r="D37" s="9" t="s">
        <v>85</v>
      </c>
    </row>
    <row r="39" spans="2:15" x14ac:dyDescent="0.25">
      <c r="B39" s="9" t="s">
        <v>62</v>
      </c>
    </row>
    <row r="40" spans="2:15" x14ac:dyDescent="0.25">
      <c r="C40" s="44" t="s">
        <v>60</v>
      </c>
    </row>
    <row r="41" spans="2:15" x14ac:dyDescent="0.25">
      <c r="C41" s="44" t="s">
        <v>61</v>
      </c>
    </row>
    <row r="42" spans="2:15" x14ac:dyDescent="0.25">
      <c r="C42" s="44" t="s">
        <v>63</v>
      </c>
    </row>
    <row r="44" spans="2:15" x14ac:dyDescent="0.25">
      <c r="B44" s="6" t="s">
        <v>24</v>
      </c>
      <c r="C44" s="6"/>
      <c r="D44" s="6"/>
      <c r="E44" s="6"/>
      <c r="F44" s="6"/>
      <c r="G44" s="7"/>
      <c r="H44" s="7"/>
      <c r="I44" s="7"/>
    </row>
    <row r="45" spans="2:15" ht="4.5" customHeight="1" x14ac:dyDescent="0.25"/>
    <row r="46" spans="2:15" x14ac:dyDescent="0.25">
      <c r="B46" s="6" t="s">
        <v>17</v>
      </c>
      <c r="C46" s="9" t="s">
        <v>20</v>
      </c>
    </row>
    <row r="47" spans="2:15" ht="4.5" customHeight="1" x14ac:dyDescent="0.25">
      <c r="B47" s="9"/>
      <c r="C47" s="9"/>
    </row>
    <row r="48" spans="2:15" x14ac:dyDescent="0.25">
      <c r="B48" s="6" t="s">
        <v>18</v>
      </c>
      <c r="C48" s="9" t="s">
        <v>21</v>
      </c>
    </row>
    <row r="49" spans="2:9" ht="4.5" customHeight="1" x14ac:dyDescent="0.25">
      <c r="B49" s="9"/>
      <c r="C49" s="9"/>
    </row>
    <row r="50" spans="2:9" x14ac:dyDescent="0.25">
      <c r="B50" s="6" t="s">
        <v>19</v>
      </c>
      <c r="G50" s="45"/>
      <c r="H50" s="45"/>
      <c r="I50" s="45"/>
    </row>
    <row r="51" spans="2:9" x14ac:dyDescent="0.25">
      <c r="D51" s="45"/>
      <c r="E51" s="45"/>
      <c r="F51" s="45"/>
      <c r="G51" s="45"/>
      <c r="H51" s="45"/>
      <c r="I51" s="45"/>
    </row>
    <row r="52" spans="2:9" ht="28.5" customHeight="1" x14ac:dyDescent="0.25">
      <c r="C52" s="10" t="s">
        <v>76</v>
      </c>
      <c r="G52" s="45"/>
      <c r="H52" s="45"/>
      <c r="I52" s="45"/>
    </row>
    <row r="53" spans="2:9" ht="17.45" customHeight="1" x14ac:dyDescent="0.25">
      <c r="C53" s="15" t="s">
        <v>74</v>
      </c>
      <c r="G53" s="45"/>
      <c r="H53" s="45"/>
      <c r="I53" s="45"/>
    </row>
    <row r="55" spans="2:9" x14ac:dyDescent="0.25">
      <c r="B55" s="6" t="s">
        <v>40</v>
      </c>
      <c r="C55" s="7"/>
    </row>
    <row r="56" spans="2:9" x14ac:dyDescent="0.25">
      <c r="B56" s="9" t="s">
        <v>4</v>
      </c>
      <c r="C56" s="46">
        <v>2686.71</v>
      </c>
    </row>
    <row r="57" spans="2:9" x14ac:dyDescent="0.25">
      <c r="B57" s="9" t="s">
        <v>41</v>
      </c>
      <c r="C57" s="46">
        <f>+C56*C64</f>
        <v>752.27880000000005</v>
      </c>
    </row>
    <row r="58" spans="2:9" x14ac:dyDescent="0.25">
      <c r="B58" s="9"/>
      <c r="C58" s="9"/>
    </row>
    <row r="59" spans="2:9" x14ac:dyDescent="0.25">
      <c r="B59" s="6" t="s">
        <v>42</v>
      </c>
      <c r="C59" s="6"/>
    </row>
    <row r="60" spans="2:9" x14ac:dyDescent="0.25">
      <c r="B60" s="9" t="s">
        <v>25</v>
      </c>
      <c r="C60" s="47">
        <v>1.2</v>
      </c>
    </row>
    <row r="61" spans="2:9" x14ac:dyDescent="0.25">
      <c r="B61" s="9" t="s">
        <v>27</v>
      </c>
      <c r="C61" s="47">
        <v>1.1399999999999999</v>
      </c>
    </row>
    <row r="62" spans="2:9" x14ac:dyDescent="0.25">
      <c r="B62" s="9" t="s">
        <v>28</v>
      </c>
      <c r="C62" s="47">
        <v>1</v>
      </c>
    </row>
    <row r="63" spans="2:9" x14ac:dyDescent="0.25">
      <c r="B63" s="9" t="s">
        <v>26</v>
      </c>
      <c r="C63" s="47">
        <v>0.8</v>
      </c>
    </row>
    <row r="64" spans="2:9" x14ac:dyDescent="0.25">
      <c r="B64" s="9" t="s">
        <v>29</v>
      </c>
      <c r="C64" s="47">
        <v>0.28000000000000003</v>
      </c>
    </row>
    <row r="67" spans="2:20" ht="25.5" customHeight="1" x14ac:dyDescent="0.25"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</row>
    <row r="69" spans="2:20" x14ac:dyDescent="0.25">
      <c r="B69" s="6" t="s">
        <v>43</v>
      </c>
      <c r="C69" s="6"/>
      <c r="D69" s="6"/>
      <c r="E69" s="6"/>
      <c r="F69" s="6"/>
      <c r="G69" s="6"/>
      <c r="H69" s="6"/>
      <c r="I69" s="6"/>
    </row>
    <row r="71" spans="2:20" s="45" customFormat="1" ht="30.75" thickBot="1" x14ac:dyDescent="0.3">
      <c r="B71" s="48" t="s">
        <v>48</v>
      </c>
      <c r="C71" s="12" t="s">
        <v>25</v>
      </c>
      <c r="D71" s="12" t="s">
        <v>27</v>
      </c>
      <c r="E71" s="12" t="s">
        <v>28</v>
      </c>
      <c r="F71" s="12" t="s">
        <v>26</v>
      </c>
      <c r="G71" s="10" t="s">
        <v>47</v>
      </c>
      <c r="H71" s="12" t="s">
        <v>44</v>
      </c>
      <c r="I71" s="12" t="s">
        <v>45</v>
      </c>
    </row>
    <row r="72" spans="2:20" ht="15.75" thickBot="1" x14ac:dyDescent="0.3">
      <c r="B72" s="33" t="str">
        <f t="shared" ref="B72:B81" si="8">B13</f>
        <v>Vivienda tipo 1</v>
      </c>
      <c r="C72" s="49">
        <f>+IF(E13&gt;45,45,E13)</f>
        <v>0</v>
      </c>
      <c r="D72" s="49">
        <f>IF(E13&gt;60,15,E13-C72)</f>
        <v>0</v>
      </c>
      <c r="E72" s="49">
        <f>IF(E13&gt;75,15,E13-D72-C72)</f>
        <v>0</v>
      </c>
      <c r="F72" s="49">
        <f>IF(IF(E13&gt;75,E13-E72-D72-C72,0)&gt;15,15,IF(E13&gt;75,E13-E72-D72-C72,0))</f>
        <v>0</v>
      </c>
      <c r="G72" s="50">
        <f>+F72+E72+D72+C72</f>
        <v>0</v>
      </c>
      <c r="H72" s="51">
        <f>IF(+E13-G72&gt;0,+E13-G72,0)</f>
        <v>0</v>
      </c>
      <c r="I72" s="49">
        <f>+H72+G72</f>
        <v>0</v>
      </c>
    </row>
    <row r="73" spans="2:20" x14ac:dyDescent="0.25">
      <c r="B73" s="33" t="str">
        <f t="shared" si="8"/>
        <v>Vivienda tipo 2</v>
      </c>
      <c r="C73" s="49">
        <f>+IF(E14&gt;45,45,E14)</f>
        <v>0</v>
      </c>
      <c r="D73" s="49">
        <f>IF(E14&gt;60,15,E14-C73)</f>
        <v>0</v>
      </c>
      <c r="E73" s="49">
        <f>IF(E14&gt;75,15,E14-D73-C73)</f>
        <v>0</v>
      </c>
      <c r="F73" s="49">
        <f>IF(IF(E14&gt;75,E14-E73-D73-C73,0)&gt;15,15,IF(E14&gt;75,E14-E73-D73-C73,0))</f>
        <v>0</v>
      </c>
      <c r="G73" s="55">
        <f t="shared" ref="G73:G81" si="9">+F73+E73+D73+C73</f>
        <v>0</v>
      </c>
      <c r="H73" s="51">
        <f>IF(+E14-G73&gt;0,+E14-G73,0)</f>
        <v>0</v>
      </c>
      <c r="I73" s="49">
        <f t="shared" ref="I73:I81" si="10">+H73+G73</f>
        <v>0</v>
      </c>
    </row>
    <row r="74" spans="2:20" x14ac:dyDescent="0.25">
      <c r="B74" s="33" t="str">
        <f t="shared" si="8"/>
        <v>Vivienda tipo 3</v>
      </c>
      <c r="C74" s="49">
        <f>+IF(E15&gt;45,45,E15)</f>
        <v>0</v>
      </c>
      <c r="D74" s="49">
        <f>IF(E15&gt;60,15,E15-C74)</f>
        <v>0</v>
      </c>
      <c r="E74" s="49">
        <f>IF(E15&gt;75,15,E15-D74-C74)</f>
        <v>0</v>
      </c>
      <c r="F74" s="49">
        <f>IF(IF(E15&gt;75,E15-E74-D74-C74,0)&gt;15,15,IF(E15&gt;75,E15-E74-D74-C74,0))</f>
        <v>0</v>
      </c>
      <c r="G74" s="55">
        <f t="shared" si="9"/>
        <v>0</v>
      </c>
      <c r="H74" s="51">
        <f>IF(+E15-G74&gt;0,+E15-G74,0)</f>
        <v>0</v>
      </c>
      <c r="I74" s="49">
        <f t="shared" si="10"/>
        <v>0</v>
      </c>
    </row>
    <row r="75" spans="2:20" x14ac:dyDescent="0.25">
      <c r="B75" s="33" t="str">
        <f t="shared" si="8"/>
        <v>Vivienda tipo 4</v>
      </c>
      <c r="C75" s="49">
        <f>+IF(E16&gt;45,45,E16)</f>
        <v>0</v>
      </c>
      <c r="D75" s="49">
        <f>IF(E16&gt;60,15,E16-C75)</f>
        <v>0</v>
      </c>
      <c r="E75" s="49">
        <f>IF(E16&gt;75,15,E16-D75-C75)</f>
        <v>0</v>
      </c>
      <c r="F75" s="49">
        <f>IF(IF(E16&gt;75,E16-E75-D75-C75,0)&gt;15,15,IF(E16&gt;75,E16-E75-D75-C75,0))</f>
        <v>0</v>
      </c>
      <c r="G75" s="55">
        <f t="shared" si="9"/>
        <v>0</v>
      </c>
      <c r="H75" s="51">
        <f>IF(+E16-G75&gt;0,+E16-G75,0)</f>
        <v>0</v>
      </c>
      <c r="I75" s="49">
        <f t="shared" si="10"/>
        <v>0</v>
      </c>
    </row>
    <row r="76" spans="2:20" x14ac:dyDescent="0.25">
      <c r="B76" s="33" t="str">
        <f t="shared" si="8"/>
        <v>Vivienda tipo 5</v>
      </c>
      <c r="C76" s="49">
        <f>+IF(E17&gt;45,45,E17)</f>
        <v>0</v>
      </c>
      <c r="D76" s="49">
        <f>IF(E17&gt;60,15,E17-C76)</f>
        <v>0</v>
      </c>
      <c r="E76" s="49">
        <f>IF(E17&gt;75,15,E17-D76-C76)</f>
        <v>0</v>
      </c>
      <c r="F76" s="49">
        <f>IF(IF(E17&gt;75,E17-E76-D76-C76,0)&gt;15,15,IF(E17&gt;75,E17-E76-D76-C76,0))</f>
        <v>0</v>
      </c>
      <c r="G76" s="55">
        <f t="shared" si="9"/>
        <v>0</v>
      </c>
      <c r="H76" s="51">
        <f>IF(+E17-G76&gt;0,+E17-G76,0)</f>
        <v>0</v>
      </c>
      <c r="I76" s="49">
        <f t="shared" si="10"/>
        <v>0</v>
      </c>
    </row>
    <row r="77" spans="2:20" x14ac:dyDescent="0.25">
      <c r="B77" s="33" t="str">
        <f t="shared" si="8"/>
        <v>Vivienda tipo 6</v>
      </c>
      <c r="C77" s="49">
        <f>+IF(E18&gt;45,45,E18)</f>
        <v>0</v>
      </c>
      <c r="D77" s="49">
        <f>IF(E18&gt;60,15,E18-C77)</f>
        <v>0</v>
      </c>
      <c r="E77" s="49">
        <f>IF(E18&gt;75,15,E18-D77-C77)</f>
        <v>0</v>
      </c>
      <c r="F77" s="49">
        <f>IF(IF(E18&gt;75,E18-E77-D77-C77,0)&gt;15,15,IF(E18&gt;75,E18-E77-D77-C77,0))</f>
        <v>0</v>
      </c>
      <c r="G77" s="55">
        <f t="shared" si="9"/>
        <v>0</v>
      </c>
      <c r="H77" s="51">
        <f>IF(+E18-G77&gt;0,+E18-G77,0)</f>
        <v>0</v>
      </c>
      <c r="I77" s="49">
        <f t="shared" si="10"/>
        <v>0</v>
      </c>
    </row>
    <row r="78" spans="2:20" x14ac:dyDescent="0.25">
      <c r="B78" s="33" t="str">
        <f t="shared" si="8"/>
        <v>Vivienda tipo 7</v>
      </c>
      <c r="C78" s="49">
        <f>+IF(E19&gt;45,45,E19)</f>
        <v>0</v>
      </c>
      <c r="D78" s="49">
        <f>IF(E19&gt;60,15,E19-C78)</f>
        <v>0</v>
      </c>
      <c r="E78" s="49">
        <f>IF(E19&gt;75,15,E19-D78-C78)</f>
        <v>0</v>
      </c>
      <c r="F78" s="49">
        <f>IF(IF(E19&gt;75,E19-E78-D78-C78,0)&gt;15,15,IF(E19&gt;75,E19-E78-D78-C78,0))</f>
        <v>0</v>
      </c>
      <c r="G78" s="55">
        <f t="shared" si="9"/>
        <v>0</v>
      </c>
      <c r="H78" s="51">
        <f>IF(+E19-G78&gt;0,+E19-G78,0)</f>
        <v>0</v>
      </c>
      <c r="I78" s="49">
        <f t="shared" si="10"/>
        <v>0</v>
      </c>
    </row>
    <row r="79" spans="2:20" x14ac:dyDescent="0.25">
      <c r="B79" s="33" t="str">
        <f t="shared" si="8"/>
        <v>Vivienda tipo 8</v>
      </c>
      <c r="C79" s="49">
        <f>+IF(E20&gt;45,45,E20)</f>
        <v>0</v>
      </c>
      <c r="D79" s="49">
        <f>IF(E20&gt;60,15,E20-C79)</f>
        <v>0</v>
      </c>
      <c r="E79" s="49">
        <f>IF(E20&gt;75,15,E20-D79-C79)</f>
        <v>0</v>
      </c>
      <c r="F79" s="49">
        <f>IF(IF(E20&gt;75,E20-E79-D79-C79,0)&gt;15,15,IF(E20&gt;75,E20-E79-D79-C79,0))</f>
        <v>0</v>
      </c>
      <c r="G79" s="55">
        <f t="shared" si="9"/>
        <v>0</v>
      </c>
      <c r="H79" s="51">
        <f>IF(+E20-G79&gt;0,+E20-G79,0)</f>
        <v>0</v>
      </c>
      <c r="I79" s="49">
        <f t="shared" si="10"/>
        <v>0</v>
      </c>
    </row>
    <row r="80" spans="2:20" x14ac:dyDescent="0.25">
      <c r="B80" s="33" t="str">
        <f t="shared" si="8"/>
        <v>Vivienda tipo 9</v>
      </c>
      <c r="C80" s="49">
        <f>+IF(E21&gt;45,45,E21)</f>
        <v>0</v>
      </c>
      <c r="D80" s="49">
        <f>IF(E21&gt;60,15,E21-C80)</f>
        <v>0</v>
      </c>
      <c r="E80" s="49">
        <f>IF(E21&gt;75,15,E21-D80-C80)</f>
        <v>0</v>
      </c>
      <c r="F80" s="49">
        <f>IF(IF(E21&gt;75,E21-E80-D80-C80,0)&gt;15,15,IF(E21&gt;75,E21-E80-D80-C80,0))</f>
        <v>0</v>
      </c>
      <c r="G80" s="55">
        <f t="shared" si="9"/>
        <v>0</v>
      </c>
      <c r="H80" s="51">
        <f>IF(+E21-G80&gt;0,+E21-G80,0)</f>
        <v>0</v>
      </c>
      <c r="I80" s="49">
        <f t="shared" si="10"/>
        <v>0</v>
      </c>
    </row>
    <row r="81" spans="2:9" x14ac:dyDescent="0.25">
      <c r="B81" s="33" t="str">
        <f t="shared" si="8"/>
        <v>Vivienda tipo 10</v>
      </c>
      <c r="C81" s="49">
        <f>+IF(E22&gt;45,45,E22)</f>
        <v>0</v>
      </c>
      <c r="D81" s="49">
        <f>IF(E22&gt;60,15,E22-C81)</f>
        <v>0</v>
      </c>
      <c r="E81" s="49">
        <f>IF(E22&gt;75,15,E22-D81-C81)</f>
        <v>0</v>
      </c>
      <c r="F81" s="49">
        <f>IF(IF(E22&gt;75,E22-E81-D81-C81,0)&gt;15,15,IF(E22&gt;75,E22-E81-D81-C81,0))</f>
        <v>0</v>
      </c>
      <c r="G81" s="55">
        <f t="shared" si="9"/>
        <v>0</v>
      </c>
      <c r="H81" s="51">
        <f>IF(+E22-G81&gt;0,+E22-G81,0)</f>
        <v>0</v>
      </c>
      <c r="I81" s="49">
        <f t="shared" si="10"/>
        <v>0</v>
      </c>
    </row>
    <row r="82" spans="2:9" x14ac:dyDescent="0.25">
      <c r="B82" s="9"/>
    </row>
    <row r="83" spans="2:9" s="45" customFormat="1" ht="30.75" thickBot="1" x14ac:dyDescent="0.3">
      <c r="B83" s="48" t="s">
        <v>49</v>
      </c>
      <c r="C83" s="52" t="s">
        <v>30</v>
      </c>
      <c r="D83" s="53" t="s">
        <v>44</v>
      </c>
      <c r="E83" s="12" t="s">
        <v>45</v>
      </c>
    </row>
    <row r="84" spans="2:9" ht="15.75" thickBot="1" x14ac:dyDescent="0.3">
      <c r="B84" s="33" t="s">
        <v>5</v>
      </c>
      <c r="C84" s="54">
        <f>IF(E23&gt;30,30,E23)</f>
        <v>0</v>
      </c>
      <c r="D84" s="51">
        <f>IF(+E23-C84&gt;0,E23-C84,0)</f>
        <v>0</v>
      </c>
      <c r="E84" s="49">
        <f>+D84+C84</f>
        <v>0</v>
      </c>
    </row>
    <row r="85" spans="2:9" x14ac:dyDescent="0.25">
      <c r="B85" s="9"/>
    </row>
    <row r="86" spans="2:9" s="45" customFormat="1" ht="30.75" thickBot="1" x14ac:dyDescent="0.3">
      <c r="B86" s="48" t="s">
        <v>50</v>
      </c>
      <c r="C86" s="52" t="s">
        <v>31</v>
      </c>
      <c r="D86" s="53" t="s">
        <v>44</v>
      </c>
      <c r="E86" s="12" t="s">
        <v>45</v>
      </c>
    </row>
    <row r="87" spans="2:9" ht="15.75" thickBot="1" x14ac:dyDescent="0.3">
      <c r="B87" s="33" t="s">
        <v>6</v>
      </c>
      <c r="C87" s="54">
        <f>IF(E24&gt;13.5,13.5,E24)</f>
        <v>0</v>
      </c>
      <c r="D87" s="51">
        <f>IF(+E24-C87&gt;0,E24-C87,0)</f>
        <v>0</v>
      </c>
      <c r="E87" s="49">
        <f>+D87+C87</f>
        <v>0</v>
      </c>
    </row>
    <row r="91" spans="2:9" x14ac:dyDescent="0.25">
      <c r="C91" t="s">
        <v>39</v>
      </c>
    </row>
  </sheetData>
  <sheetProtection formatCells="0" formatColumns="0"/>
  <mergeCells count="3">
    <mergeCell ref="B67:T67"/>
    <mergeCell ref="B6:B7"/>
    <mergeCell ref="M6:M7"/>
  </mergeCells>
  <phoneticPr fontId="5" type="noConversion"/>
  <conditionalFormatting sqref="M13:M24">
    <cfRule type="containsText" dxfId="6" priority="9" operator="containsText" text="% NO VALIDO">
      <formula>NOT(ISERROR(SEARCH("% NO VALIDO",M13)))</formula>
    </cfRule>
    <cfRule type="containsText" dxfId="5" priority="10" operator="containsText" text="% VALIDO">
      <formula>NOT(ISERROR(SEARCH("% VALIDO",M13)))</formula>
    </cfRule>
  </conditionalFormatting>
  <conditionalFormatting sqref="O33">
    <cfRule type="containsText" dxfId="4" priority="7" operator="containsText" text="OFERTA NO VALIDA">
      <formula>NOT(ISERROR(SEARCH("OFERTA NO VALIDA",O33)))</formula>
    </cfRule>
  </conditionalFormatting>
  <conditionalFormatting sqref="F13:F24">
    <cfRule type="cellIs" dxfId="3" priority="6" operator="notEqual">
      <formula>$E$13</formula>
    </cfRule>
  </conditionalFormatting>
  <conditionalFormatting sqref="G13:G24">
    <cfRule type="containsText" dxfId="2" priority="5" operator="containsText" text="&quot;NO VALIDO&quot;">
      <formula>NOT(ISERROR(SEARCH("""NO VALIDO""",G13)))</formula>
    </cfRule>
  </conditionalFormatting>
  <conditionalFormatting sqref="M28:M31">
    <cfRule type="containsText" dxfId="1" priority="1" operator="containsText" text="% NO VALIDO">
      <formula>NOT(ISERROR(SEARCH("% NO VALIDO",M28)))</formula>
    </cfRule>
    <cfRule type="containsText" dxfId="0" priority="2" operator="containsText" text="% VALIDO">
      <formula>NOT(ISERROR(SEARCH("% VALIDO",M28)))</formula>
    </cfRule>
  </conditionalFormatting>
  <pageMargins left="0.70866141732283472" right="0.70866141732283472" top="0.74803149606299213" bottom="0.74803149606299213" header="0.31496062992125984" footer="0.31496062992125984"/>
  <pageSetup paperSize="9" scale="5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OFERTA ECONOMICA RD-3</vt:lpstr>
      <vt:lpstr>'OFERTA ECONOMICA RD-3'!Área_de_impresión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Urtzi Errasti</dc:creator>
  <cp:lastModifiedBy>Ibon Samaniego</cp:lastModifiedBy>
  <cp:lastPrinted>2023-02-10T11:10:42Z</cp:lastPrinted>
  <dcterms:created xsi:type="dcterms:W3CDTF">2023-02-03T08:42:59Z</dcterms:created>
  <dcterms:modified xsi:type="dcterms:W3CDTF">2023-06-01T16:10:23Z</dcterms:modified>
</cp:coreProperties>
</file>