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a-ibarzabalquesada_euskadi_eus/Documents/Organo_Estadistico/2 TRABAJO/2 ECONOMIA SOCIAL VASCA (190904)/ECOSOC/ECOSOC2023/7 DIFUSIÓN TABLAS/DIFUSION OOEE/"/>
    </mc:Choice>
  </mc:AlternateContent>
  <xr:revisionPtr revIDLastSave="2" documentId="8_{35B022DB-0C25-4D0E-AA86-22E3D42CBDE2}" xr6:coauthVersionLast="47" xr6:coauthVersionMax="47" xr10:uidLastSave="{04628BF9-A57A-4F9C-99DC-49CECA6B8813}"/>
  <bookViews>
    <workbookView xWindow="-120" yWindow="-120" windowWidth="29040" windowHeight="15840" tabRatio="806" xr2:uid="{00000000-000D-0000-FFFF-FFFF00000000}"/>
  </bookViews>
  <sheets>
    <sheet name="INDICE" sheetId="1" r:id="rId1"/>
    <sheet name="T1" sheetId="57" r:id="rId2"/>
    <sheet name="T2" sheetId="58" r:id="rId3"/>
    <sheet name="T3" sheetId="59" r:id="rId4"/>
    <sheet name="T4" sheetId="77" r:id="rId5"/>
    <sheet name="T5" sheetId="60" r:id="rId6"/>
    <sheet name="T6" sheetId="67" r:id="rId7"/>
    <sheet name="T7" sheetId="61" r:id="rId8"/>
    <sheet name="T8" sheetId="64" r:id="rId9"/>
    <sheet name="T9" sheetId="66" r:id="rId10"/>
    <sheet name="T10" sheetId="68" r:id="rId11"/>
    <sheet name="T11" sheetId="76" r:id="rId12"/>
    <sheet name="T12" sheetId="70" r:id="rId13"/>
    <sheet name="T13" sheetId="71" r:id="rId14"/>
    <sheet name="T14" sheetId="74" r:id="rId15"/>
    <sheet name="T15" sheetId="69" r:id="rId16"/>
    <sheet name="ANEXO1" sheetId="78" r:id="rId17"/>
    <sheet name="ANEXO2" sheetId="79" r:id="rId18"/>
    <sheet name="ANEXO3" sheetId="80" r:id="rId19"/>
  </sheets>
  <definedNames>
    <definedName name="_ftn1" localSheetId="15">'T15'!#REF!</definedName>
    <definedName name="_ftnref1" localSheetId="15">'T15'!#REF!</definedName>
    <definedName name="_Hlk39499517" localSheetId="10">'T10'!$A$4</definedName>
    <definedName name="_Toc391999620" localSheetId="9">'T9'!#REF!</definedName>
    <definedName name="_xlnm.Print_Area" localSheetId="1">'T1'!$A$1:$O$24</definedName>
    <definedName name="_xlnm.Print_Area" localSheetId="12">'T12'!$A$1:$Q$15</definedName>
    <definedName name="_xlnm.Print_Area" localSheetId="13">'T13'!$A$1:$E$3</definedName>
    <definedName name="_xlnm.Print_Area" localSheetId="14">'T14'!$A$1:$O$16</definedName>
    <definedName name="_xlnm.Print_Area" localSheetId="15">'T15'!$A$1:$J$15</definedName>
    <definedName name="_xlnm.Print_Area" localSheetId="2">'T2'!$A$1:$O$20</definedName>
    <definedName name="_xlnm.Print_Area" localSheetId="3">'T3'!$A$1:$K$64</definedName>
    <definedName name="_xlnm.Print_Area" localSheetId="5">'T5'!$A$31:$J$180</definedName>
    <definedName name="_xlnm.Print_Area" localSheetId="6">'T6'!$A$1:$H$28</definedName>
    <definedName name="_xlnm.Print_Area" localSheetId="7">'T7'!$A$1:$I$24</definedName>
    <definedName name="_xlnm.Print_Area" localSheetId="8">'T8'!$A$1:$L$17</definedName>
    <definedName name="_xlnm.Print_Area" localSheetId="9">'T9'!$A$1:$J$15</definedName>
    <definedName name="OLE_LINK2" localSheetId="0">INDICE!#REF!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66" l="1"/>
  <c r="B34" i="66"/>
  <c r="J34" i="66"/>
  <c r="J17" i="66"/>
  <c r="J32" i="66"/>
  <c r="J16" i="66"/>
  <c r="D24" i="67" l="1"/>
  <c r="B28" i="60"/>
  <c r="B27" i="60"/>
  <c r="B26" i="60"/>
  <c r="B25" i="60"/>
  <c r="B22" i="60"/>
  <c r="B21" i="60"/>
  <c r="B20" i="60"/>
  <c r="B19" i="60"/>
  <c r="B14" i="60"/>
  <c r="B15" i="60"/>
  <c r="B16" i="60"/>
  <c r="B17" i="60"/>
  <c r="B13" i="60"/>
  <c r="C13" i="60" s="1"/>
  <c r="D7" i="60"/>
  <c r="D8" i="60"/>
  <c r="D9" i="60"/>
  <c r="D10" i="60"/>
  <c r="F23" i="60"/>
  <c r="G20" i="60" s="1"/>
  <c r="F7" i="60"/>
  <c r="H7" i="60"/>
  <c r="F8" i="60"/>
  <c r="H8" i="60"/>
  <c r="F9" i="60"/>
  <c r="H9" i="60"/>
  <c r="F10" i="60"/>
  <c r="H10" i="60"/>
  <c r="E14" i="60"/>
  <c r="D17" i="60"/>
  <c r="E13" i="60" s="1"/>
  <c r="F17" i="60"/>
  <c r="G13" i="60" s="1"/>
  <c r="H17" i="60"/>
  <c r="I13" i="60" s="1"/>
  <c r="D23" i="60"/>
  <c r="E20" i="60" s="1"/>
  <c r="H23" i="60"/>
  <c r="I19" i="60" s="1"/>
  <c r="D29" i="60"/>
  <c r="E25" i="60" s="1"/>
  <c r="F29" i="60"/>
  <c r="G25" i="60" s="1"/>
  <c r="H29" i="60"/>
  <c r="I25" i="60" s="1"/>
  <c r="B23" i="60" l="1"/>
  <c r="C19" i="60" s="1"/>
  <c r="B29" i="60"/>
  <c r="C25" i="60" s="1"/>
  <c r="I16" i="60"/>
  <c r="G16" i="60"/>
  <c r="C22" i="60"/>
  <c r="E16" i="60"/>
  <c r="C20" i="60"/>
  <c r="G14" i="60"/>
  <c r="I14" i="60"/>
  <c r="E28" i="60"/>
  <c r="E26" i="60"/>
  <c r="G28" i="60"/>
  <c r="G26" i="60"/>
  <c r="I28" i="60"/>
  <c r="I26" i="60"/>
  <c r="H11" i="60"/>
  <c r="I8" i="60" s="1"/>
  <c r="C28" i="60"/>
  <c r="C26" i="60"/>
  <c r="C21" i="60"/>
  <c r="C16" i="60"/>
  <c r="C14" i="60"/>
  <c r="I21" i="60"/>
  <c r="F11" i="60"/>
  <c r="G10" i="60" s="1"/>
  <c r="E21" i="60"/>
  <c r="D11" i="60"/>
  <c r="B11" i="60" s="1"/>
  <c r="I27" i="60"/>
  <c r="I22" i="60"/>
  <c r="I20" i="60"/>
  <c r="I15" i="60"/>
  <c r="G19" i="60"/>
  <c r="G21" i="60"/>
  <c r="E19" i="60"/>
  <c r="G27" i="60"/>
  <c r="G22" i="60"/>
  <c r="G15" i="60"/>
  <c r="E27" i="60"/>
  <c r="E22" i="60"/>
  <c r="E15" i="60"/>
  <c r="C27" i="60"/>
  <c r="C15" i="60"/>
  <c r="D40" i="60"/>
  <c r="F40" i="60"/>
  <c r="H40" i="60"/>
  <c r="B46" i="60"/>
  <c r="D46" i="60"/>
  <c r="F46" i="60"/>
  <c r="H46" i="60"/>
  <c r="B52" i="60"/>
  <c r="D52" i="60"/>
  <c r="F52" i="60"/>
  <c r="H52" i="60"/>
  <c r="B58" i="60"/>
  <c r="D58" i="60"/>
  <c r="F58" i="60"/>
  <c r="H58" i="60"/>
  <c r="C9" i="60" l="1"/>
  <c r="C8" i="60"/>
  <c r="C7" i="60"/>
  <c r="C10" i="60"/>
  <c r="I9" i="60"/>
  <c r="I7" i="60"/>
  <c r="I10" i="60"/>
  <c r="E7" i="60"/>
  <c r="E10" i="60"/>
  <c r="E9" i="60"/>
  <c r="G9" i="60"/>
  <c r="G7" i="60"/>
  <c r="E8" i="60"/>
  <c r="G8" i="60"/>
  <c r="D23" i="67"/>
  <c r="N14" i="74"/>
  <c r="J14" i="74" l="1"/>
  <c r="I14" i="74"/>
  <c r="M14" i="74"/>
  <c r="L14" i="74"/>
  <c r="O14" i="74"/>
  <c r="P14" i="74"/>
  <c r="Q14" i="74"/>
  <c r="R14" i="74"/>
  <c r="S14" i="74"/>
  <c r="T14" i="74"/>
  <c r="U14" i="74"/>
  <c r="V14" i="74"/>
  <c r="K14" i="74"/>
  <c r="C28" i="76"/>
  <c r="B28" i="76"/>
  <c r="J15" i="66"/>
  <c r="C15" i="64"/>
  <c r="H88" i="60"/>
  <c r="F88" i="60"/>
  <c r="H82" i="60"/>
  <c r="F82" i="60"/>
  <c r="H76" i="60"/>
  <c r="F76" i="60"/>
  <c r="H70" i="60"/>
  <c r="F70" i="60"/>
  <c r="D88" i="60"/>
  <c r="D82" i="60"/>
  <c r="D76" i="60"/>
  <c r="D70" i="60"/>
  <c r="B67" i="60"/>
  <c r="B68" i="60"/>
  <c r="B69" i="60"/>
  <c r="B66" i="60"/>
  <c r="B88" i="60"/>
  <c r="B82" i="60"/>
  <c r="B76" i="60"/>
  <c r="G42" i="60" l="1"/>
  <c r="G46" i="60" s="1"/>
  <c r="I42" i="60"/>
  <c r="I46" i="60" s="1"/>
  <c r="E42" i="60"/>
  <c r="E44" i="60"/>
  <c r="E48" i="60"/>
  <c r="E52" i="60" s="1"/>
  <c r="I54" i="60"/>
  <c r="I58" i="60" s="1"/>
  <c r="G36" i="60"/>
  <c r="G40" i="60" s="1"/>
  <c r="E36" i="60"/>
  <c r="E40" i="60" s="1"/>
  <c r="E38" i="60"/>
  <c r="G48" i="60"/>
  <c r="C42" i="60"/>
  <c r="C46" i="60" s="1"/>
  <c r="I48" i="60"/>
  <c r="I52" i="60" s="1"/>
  <c r="C48" i="60"/>
  <c r="C52" i="60" s="1"/>
  <c r="G54" i="60"/>
  <c r="G58" i="60" s="1"/>
  <c r="C54" i="60"/>
  <c r="E54" i="60"/>
  <c r="E58" i="60" s="1"/>
  <c r="I38" i="60"/>
  <c r="I40" i="60" s="1"/>
  <c r="G74" i="60"/>
  <c r="E73" i="60"/>
  <c r="E68" i="60"/>
  <c r="I75" i="60"/>
  <c r="E81" i="60"/>
  <c r="I80" i="60"/>
  <c r="G87" i="60"/>
  <c r="C79" i="60"/>
  <c r="C86" i="60"/>
  <c r="G79" i="60"/>
  <c r="E85" i="60"/>
  <c r="G68" i="60"/>
  <c r="C75" i="60"/>
  <c r="I69" i="60"/>
  <c r="I85" i="60"/>
  <c r="E75" i="60"/>
  <c r="E66" i="60"/>
  <c r="E74" i="60"/>
  <c r="C74" i="60"/>
  <c r="E80" i="60"/>
  <c r="G75" i="60"/>
  <c r="I74" i="60"/>
  <c r="C73" i="60"/>
  <c r="I73" i="60"/>
  <c r="E79" i="60"/>
  <c r="C78" i="60"/>
  <c r="E84" i="60"/>
  <c r="E67" i="60"/>
  <c r="E72" i="60"/>
  <c r="G78" i="60"/>
  <c r="G86" i="60"/>
  <c r="G72" i="60"/>
  <c r="I66" i="60"/>
  <c r="G85" i="60"/>
  <c r="I84" i="60"/>
  <c r="B70" i="60"/>
  <c r="C81" i="60"/>
  <c r="C85" i="60"/>
  <c r="E87" i="60"/>
  <c r="G66" i="60"/>
  <c r="I68" i="60"/>
  <c r="G73" i="60"/>
  <c r="G81" i="60"/>
  <c r="I79" i="60"/>
  <c r="I87" i="60"/>
  <c r="C84" i="60"/>
  <c r="G67" i="60"/>
  <c r="I78" i="60"/>
  <c r="C87" i="60"/>
  <c r="I81" i="60"/>
  <c r="C72" i="60"/>
  <c r="C80" i="60"/>
  <c r="E69" i="60"/>
  <c r="E78" i="60"/>
  <c r="E86" i="60"/>
  <c r="G69" i="60"/>
  <c r="I67" i="60"/>
  <c r="I72" i="60"/>
  <c r="G80" i="60"/>
  <c r="G84" i="60"/>
  <c r="I86" i="60"/>
  <c r="E46" i="60" l="1"/>
  <c r="C39" i="60"/>
  <c r="C36" i="60"/>
  <c r="C37" i="60"/>
  <c r="C38" i="60"/>
  <c r="E76" i="60"/>
  <c r="C88" i="60"/>
  <c r="E70" i="60"/>
  <c r="E88" i="60"/>
  <c r="E82" i="60"/>
  <c r="I70" i="60"/>
  <c r="G76" i="60"/>
  <c r="G82" i="60"/>
  <c r="I76" i="60"/>
  <c r="C82" i="60"/>
  <c r="G70" i="60"/>
  <c r="G88" i="60"/>
  <c r="C76" i="60"/>
  <c r="C68" i="60"/>
  <c r="C69" i="60"/>
  <c r="C67" i="60"/>
  <c r="I88" i="60"/>
  <c r="I82" i="60"/>
  <c r="C66" i="60"/>
  <c r="D28" i="59"/>
  <c r="D67" i="59" s="1"/>
  <c r="E28" i="59"/>
  <c r="E67" i="59" s="1"/>
  <c r="B28" i="59"/>
  <c r="B67" i="59" s="1"/>
  <c r="C54" i="59"/>
  <c r="C41" i="59"/>
  <c r="C15" i="59"/>
  <c r="H14" i="74"/>
  <c r="I13" i="70"/>
  <c r="D22" i="67"/>
  <c r="D25" i="67"/>
  <c r="C70" i="60" l="1"/>
  <c r="C28" i="59"/>
  <c r="C67" i="59"/>
  <c r="D11" i="67"/>
  <c r="D13" i="67"/>
  <c r="D14" i="67"/>
  <c r="D15" i="67"/>
  <c r="D17" i="67"/>
  <c r="D19" i="67"/>
  <c r="D21" i="67"/>
  <c r="D10" i="67"/>
  <c r="C10" i="64" l="1"/>
  <c r="C11" i="64" l="1"/>
  <c r="C12" i="64"/>
  <c r="C13" i="64"/>
  <c r="C14" i="64"/>
  <c r="J7" i="66" l="1"/>
  <c r="J8" i="66"/>
  <c r="J9" i="66"/>
  <c r="J10" i="66"/>
  <c r="J11" i="66"/>
  <c r="J12" i="66"/>
  <c r="J6" i="66"/>
  <c r="J29" i="66"/>
  <c r="C16" i="64" s="1"/>
  <c r="C20" i="67" l="1"/>
  <c r="D20" i="67" s="1"/>
  <c r="C18" i="67"/>
  <c r="D18" i="67" s="1"/>
  <c r="C12" i="67"/>
  <c r="D12" i="67" s="1"/>
  <c r="C16" i="67"/>
  <c r="D16" i="67" s="1"/>
  <c r="C6" i="58" l="1"/>
  <c r="C7" i="58"/>
  <c r="C8" i="58"/>
  <c r="C9" i="58"/>
  <c r="C10" i="58" l="1"/>
  <c r="C11" i="58"/>
  <c r="C12" i="58"/>
  <c r="C13" i="58"/>
  <c r="C14" i="58"/>
  <c r="C15" i="58"/>
  <c r="C16" i="58"/>
  <c r="C17" i="58"/>
</calcChain>
</file>

<file path=xl/sharedStrings.xml><?xml version="1.0" encoding="utf-8"?>
<sst xmlns="http://schemas.openxmlformats.org/spreadsheetml/2006/main" count="1674" uniqueCount="243">
  <si>
    <t>INDICE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</si>
  <si>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</si>
  <si>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</si>
  <si>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</si>
  <si>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</si>
  <si>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</si>
  <si>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</si>
  <si>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</si>
  <si>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</si>
  <si>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</si>
  <si>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</si>
  <si>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</si>
  <si>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</si>
  <si>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Servicios</t>
  </si>
  <si>
    <t>*Avance de Resultados</t>
  </si>
  <si>
    <t>Empleos</t>
  </si>
  <si>
    <t>Establecimientos</t>
  </si>
  <si>
    <t>Socios</t>
  </si>
  <si>
    <t>Asalariados</t>
  </si>
  <si>
    <t>Fijos</t>
  </si>
  <si>
    <t>Eventuales</t>
  </si>
  <si>
    <t>TOTAL</t>
  </si>
  <si>
    <t>Facturación (miles de euros)</t>
  </si>
  <si>
    <t>Resultados</t>
  </si>
  <si>
    <t>Cash Flow</t>
  </si>
  <si>
    <t>2008*</t>
  </si>
  <si>
    <t>2010*</t>
  </si>
  <si>
    <t>2012*</t>
  </si>
  <si>
    <t>CAE</t>
  </si>
  <si>
    <t>S. Coop.</t>
  </si>
  <si>
    <t>S.A.L.es</t>
  </si>
  <si>
    <t>S.L.L.es</t>
  </si>
  <si>
    <t>Abs.</t>
  </si>
  <si>
    <t>% ver.</t>
  </si>
  <si>
    <t xml:space="preserve">Primario </t>
  </si>
  <si>
    <t>Industria</t>
  </si>
  <si>
    <t>Construcción</t>
  </si>
  <si>
    <t>ALAVA</t>
  </si>
  <si>
    <t>BIZKAIA</t>
  </si>
  <si>
    <t>GIPUZKOA</t>
  </si>
  <si>
    <t>Europa</t>
  </si>
  <si>
    <t>Asia</t>
  </si>
  <si>
    <t>EEUU</t>
  </si>
  <si>
    <t>Sudamérica</t>
  </si>
  <si>
    <t>Otros</t>
  </si>
  <si>
    <t>Primario</t>
  </si>
  <si>
    <t>Menos de 6 Empleos</t>
  </si>
  <si>
    <t>De 101 a 200</t>
  </si>
  <si>
    <t>De 201 a 500</t>
  </si>
  <si>
    <t>Más de 500 empleos</t>
  </si>
  <si>
    <t>Reglamento de Régimen Interno</t>
  </si>
  <si>
    <t>Plan de Gestión</t>
  </si>
  <si>
    <t>Plan de Formación</t>
  </si>
  <si>
    <t>Plan Estratégico</t>
  </si>
  <si>
    <t>Manual Valoración Puestos</t>
  </si>
  <si>
    <t>De 6 a 15</t>
  </si>
  <si>
    <t>De 16 a 50</t>
  </si>
  <si>
    <t>De 51 a 100</t>
  </si>
  <si>
    <t>VAB</t>
  </si>
  <si>
    <t>2. Centros Especiales de Empleo</t>
  </si>
  <si>
    <t>3. Asociaciones de Utilidad Pública</t>
  </si>
  <si>
    <t>4. Empresas de Inserción</t>
  </si>
  <si>
    <t>5. SATs</t>
  </si>
  <si>
    <t>6. Cofradías de Pescadores</t>
  </si>
  <si>
    <t>7. EPSVs</t>
  </si>
  <si>
    <r>
      <t>1.</t>
    </r>
    <r>
      <rPr>
        <sz val="7"/>
        <color indexed="8"/>
        <rFont val="Arial"/>
        <family val="2"/>
      </rPr>
      <t xml:space="preserve"> Fundaciones</t>
    </r>
  </si>
  <si>
    <t>Sociedades Laborales</t>
  </si>
  <si>
    <t>Sociedades Cooperativas</t>
  </si>
  <si>
    <t>Volumen de exportaciones sobre facturación total. (En %)</t>
  </si>
  <si>
    <t>Peso relativo (En %)</t>
  </si>
  <si>
    <t>(En euros)</t>
  </si>
  <si>
    <t>(En miles de euros)</t>
  </si>
  <si>
    <t>(% de las empresas que disponen de estas herramientas)</t>
  </si>
  <si>
    <t>FORMAS CLÁSICAS DE LA ECONOMÍA SOCIAL (FCES)</t>
  </si>
  <si>
    <t>S.A.Les</t>
  </si>
  <si>
    <t>S.L.Les</t>
  </si>
  <si>
    <t>Entidades</t>
  </si>
  <si>
    <t>Empleo remunerado anualizado</t>
  </si>
  <si>
    <t>Empleo voluntario anualizado</t>
  </si>
  <si>
    <t>Empleo voluntario - total personas-</t>
  </si>
  <si>
    <t>n.d.</t>
  </si>
  <si>
    <t>Facturación</t>
  </si>
  <si>
    <t>T13</t>
  </si>
  <si>
    <t>(En  euros)</t>
  </si>
  <si>
    <t>Sueldos y salarios</t>
  </si>
  <si>
    <t>-</t>
  </si>
  <si>
    <t>*Avance de Resultados. La información de establecimientos no está disponible</t>
  </si>
  <si>
    <t>Empleo total</t>
  </si>
  <si>
    <t>Empleo cualificado</t>
  </si>
  <si>
    <t>T14</t>
  </si>
  <si>
    <t>Ha aumentado el empleo</t>
  </si>
  <si>
    <t>Se ha mantenido el empleo</t>
  </si>
  <si>
    <t>Se ha permitido limitar la reducción del nivel de empleo</t>
  </si>
  <si>
    <t>Se ha reducido el empleo</t>
  </si>
  <si>
    <t>HA TENIDO EFECTO SOBRE EL EMPLEO</t>
  </si>
  <si>
    <t>BAI (Beneficios antes de impuesto)</t>
  </si>
  <si>
    <t>Hombres</t>
  </si>
  <si>
    <t>Mujeres</t>
  </si>
  <si>
    <t xml:space="preserve">SECTOR DE ACTIVIDAD </t>
  </si>
  <si>
    <t xml:space="preserve">FORMA JURÍDICA </t>
  </si>
  <si>
    <t>Cooperativas</t>
  </si>
  <si>
    <t xml:space="preserve">PRESENCIA EN CONSEJOS RECTORES Y DE ADMINISTRACIÓN </t>
  </si>
  <si>
    <t>Distribución sectorial de los empleos de la Economía Social por Territorio Histórico. 2016</t>
  </si>
  <si>
    <t>Disposición de herramientas de gestión en la Economía Social. 2016</t>
  </si>
  <si>
    <t>Tipo e intensidad del impacto de la innovación sobre el empleo en la Economía Social de la CAE. 2016</t>
  </si>
  <si>
    <t>T15</t>
  </si>
  <si>
    <t>*Las cuantías asociadas a las partidas de Resultados y Cash Flow de los ejercicios 2008 y 2010 quedan modificadas por atribución de partidas excepcionales producidas en el ejercicio 2012 (Cuentas 67, 69 y 63) que se periodifican con efecto retroactivo hasta el ejercicio 2008, previo a la crisis financiera.</t>
  </si>
  <si>
    <t>86.8</t>
  </si>
  <si>
    <t>Informe sobre RSE o balance social</t>
  </si>
  <si>
    <t>Plan de Igualdad y Conciliación de la vida familiar y laboral</t>
  </si>
  <si>
    <t>Código de Conducta - Ético</t>
  </si>
  <si>
    <t>Distribución del empleo en la economía social de la CAE según sexo (%).</t>
  </si>
  <si>
    <t>Distribución sectorial de los empleos de la Economía Social por Territorio Histórico. 2014</t>
  </si>
  <si>
    <t xml:space="preserve">Distribución sectorial de los empleos de la Economía Social por Territorio Histórico. 2012 </t>
  </si>
  <si>
    <t xml:space="preserve">Distribución sectorial de los empleos de la Economía Social por Territorio Histórico. 2010 </t>
  </si>
  <si>
    <t xml:space="preserve">Distribución sectorial de los empleos de la Economía Social por Territorio Histórico. 2008 </t>
  </si>
  <si>
    <t xml:space="preserve">Distribución sectorial de los empleos de la Economía Social por Territorio Histórico. 2006 </t>
  </si>
  <si>
    <t xml:space="preserve">Distribución sectorial de los empleos de la Economía Social por Territorio Histórico. 2004 </t>
  </si>
  <si>
    <t>Disposición de herramientas de gestión en la Economía Social. 2014</t>
  </si>
  <si>
    <t>Disposición de herramientas de gestión en la Economía Social. 2012</t>
  </si>
  <si>
    <t>Disposición de herramientas de gestión en la Economía Social. 2010</t>
  </si>
  <si>
    <t>Disposición de herramientas de gestión en la Economía Social. 2008</t>
  </si>
  <si>
    <t>Disposición de herramientas de gestión en la Economía Social. 2006</t>
  </si>
  <si>
    <t>Disposición de herramientas de gestión en la Economía Social. 2004</t>
  </si>
  <si>
    <t>Tipo e intensidad del impacto de la innovación sobre el empleo en la Economía Social de la CAE. 2014</t>
  </si>
  <si>
    <t>Empleos Coop.</t>
  </si>
  <si>
    <t>Total Economía Social</t>
  </si>
  <si>
    <t>Hasta 5 empleos</t>
  </si>
  <si>
    <t xml:space="preserve">Plan Estratégico </t>
  </si>
  <si>
    <t>Manual de Valoración de Puestos</t>
  </si>
  <si>
    <t>80,0,</t>
  </si>
  <si>
    <t>Cooperativas (exportaciones sobre facturación total)</t>
  </si>
  <si>
    <t>Empleo total Cooperativas</t>
  </si>
  <si>
    <t>Empleo cualificado Cooperativas</t>
  </si>
  <si>
    <t>(% de las empresas que confirman algún tipo de impacto de la innovación sobre el empleo en 2014-2016)</t>
  </si>
  <si>
    <t>Ns/Nc</t>
  </si>
  <si>
    <t>Distribución sectorial de los empleos de la Economía Social por Territorio Histórico. 2018</t>
  </si>
  <si>
    <t>Disposición de herramientas de gestión en la Economía Social. 2018</t>
  </si>
  <si>
    <t>(% de las empresas que confirman algún tipo de impacto de la innovación sobre el empleo en 2012-2014)</t>
  </si>
  <si>
    <t>Tipo e intensidad del impacto de la innovación sobre el empleo en la Economía Social de la CAE. 2018</t>
  </si>
  <si>
    <t>(% de las empresas que confirman algún tipo de impacto de la innovación sobre el empleo en 2016-2018)</t>
  </si>
  <si>
    <t>1. Fundaciones</t>
  </si>
  <si>
    <t>1. EPSVs</t>
  </si>
  <si>
    <t>2. Fundaciones</t>
  </si>
  <si>
    <t>3. Centros Especiales de Empleo</t>
  </si>
  <si>
    <t>4. Asociaciones de Utilidad Pública</t>
  </si>
  <si>
    <t>6. Empresas de Inserción</t>
  </si>
  <si>
    <t>7. Cofradías de Pescadores</t>
  </si>
  <si>
    <t xml:space="preserve">PRESENCIA EN PUESTOS DE GERENCIA </t>
  </si>
  <si>
    <t>PRESENCIA EN PUESTOS DE PRESIDENCIA</t>
  </si>
  <si>
    <t>58,2</t>
  </si>
  <si>
    <t>41,8</t>
  </si>
  <si>
    <t>Distribución sectorial de los empleos de la Economía Social por Territorio Histórico. 2020</t>
  </si>
  <si>
    <t>Unión Europea</t>
  </si>
  <si>
    <t>Reino Unido</t>
  </si>
  <si>
    <t>Resto Europa</t>
  </si>
  <si>
    <t>Disposición de herramientas de gestión en la Economía Social. 2020</t>
  </si>
  <si>
    <t>Tipo e intensidad del impacto de la innovación sobre el empleo en la Economía Social de la CAE. 2020</t>
  </si>
  <si>
    <t>(% de las empresas que confirman algún tipo de impacto de la innovación sobre el empleo en 2018-2020)</t>
  </si>
  <si>
    <t>OTRAS FORMAS DE LA ECONOMÍA SOCIAL (OFES)</t>
  </si>
  <si>
    <t xml:space="preserve">Formas clásicas (FCES) + Otras Formas (OFES) de la Economía Social de la CAE. </t>
  </si>
  <si>
    <t xml:space="preserve">Economía Social agregada (FCES +OFES) </t>
  </si>
  <si>
    <t xml:space="preserve">Facturación, VAB y resultados de las Otras Formas de la Economía Social de la CAE. </t>
  </si>
  <si>
    <t xml:space="preserve">Entidades, establecimientos  y empleo remunerado anualizado de las Otras Formas de la Economía Social de la CAE. </t>
  </si>
  <si>
    <t>[1] Se detrae el efecto duplicidad Fundación y Centro Especial de Empleo</t>
  </si>
  <si>
    <t>Evolución del volumen de exportaciones por zonas y evolución. 2004-2020 (COOPERATIVAS)</t>
  </si>
  <si>
    <t>COOPERATIVAS</t>
  </si>
  <si>
    <t>INGRESOS</t>
  </si>
  <si>
    <t>70 Ventas Netas</t>
  </si>
  <si>
    <t>71 Variación de Existencias</t>
  </si>
  <si>
    <t>73 Trabajos realizados para Inmovilizado</t>
  </si>
  <si>
    <t>74 Subvenciones de Explotación</t>
  </si>
  <si>
    <t>75 Ingresos Accesorios</t>
  </si>
  <si>
    <t>76 Ingresos Financieros</t>
  </si>
  <si>
    <t>77 Ingresos Excepcionales</t>
  </si>
  <si>
    <t>79 Excesos Provisión</t>
  </si>
  <si>
    <t>Total</t>
  </si>
  <si>
    <t>GASTOS</t>
  </si>
  <si>
    <t>60 Compras Netas</t>
  </si>
  <si>
    <t>61 Variación Existencias</t>
  </si>
  <si>
    <t>62 Servicios Exteriores</t>
  </si>
  <si>
    <t>63 Impuestos Ligados a la Actividad</t>
  </si>
  <si>
    <t>64 Gastos de Personal</t>
  </si>
  <si>
    <t>65 Gastos de Gestión</t>
  </si>
  <si>
    <t>66 Gastos Financieros</t>
  </si>
  <si>
    <t>67 Gastos Excepcionales</t>
  </si>
  <si>
    <t>68 Dotación del Ejercicio para Amortización</t>
  </si>
  <si>
    <t>69 Dotaciones Provisión</t>
  </si>
  <si>
    <t>BENEFICIO (+) o PÉRDIDA (-)</t>
  </si>
  <si>
    <t>CASH FLOW</t>
  </si>
  <si>
    <t>SALes</t>
  </si>
  <si>
    <t>SLLes</t>
  </si>
  <si>
    <t>ARABA</t>
  </si>
  <si>
    <t>BENEFICIO (+) ó PÉRDIDA (-)</t>
  </si>
  <si>
    <t>Absolutos</t>
  </si>
  <si>
    <t>Fundaciones</t>
  </si>
  <si>
    <t>Centros Especiales de Empleo</t>
  </si>
  <si>
    <t>Asociaciones de Utilidad Pública</t>
  </si>
  <si>
    <t>Empresas de Inserción</t>
  </si>
  <si>
    <t>Sociedades Agrarias de Transformación</t>
  </si>
  <si>
    <t>Cofradías de Pescadores</t>
  </si>
  <si>
    <t>ANEXOS (FCES Y OFES)</t>
  </si>
  <si>
    <t>A1</t>
  </si>
  <si>
    <t>A2</t>
  </si>
  <si>
    <t>A3</t>
  </si>
  <si>
    <t>Evolución del empleo y establecimientos en la Economía Social de la CAE.1994-2023*</t>
  </si>
  <si>
    <t>2023*</t>
  </si>
  <si>
    <t>5.7</t>
  </si>
  <si>
    <t>Evolución del peso relativo del empleo de la Economía Social en la Economía de la CAE. 1994-2022</t>
  </si>
  <si>
    <t>Distribución del empleo por forma jurídica y tipo de relación contractual en la Economía Social de la CAE. 2000-2022</t>
  </si>
  <si>
    <t>Distribución del empleo por forma jurídica y tipo de relación contractual en la Economía Social de la CAE. 2006-2022</t>
  </si>
  <si>
    <t>Distribución del empleo en la economía social de la CAE según sexo (%). 2022</t>
  </si>
  <si>
    <t>Distribución sectorial de los empleos de la Economía Social por Territorio Histórico. 2022</t>
  </si>
  <si>
    <t>Evolución de la facturación de la Economía Social de la CAE. 2006-2023*</t>
  </si>
  <si>
    <t>Evolución del VAB y la partida de resultados y cash flow de la Economía Social de la CAE. 2002-2022</t>
  </si>
  <si>
    <t>Evolución del grado de apertura a los mercados exteriores del conjunto de la Economía Social. 1994-2022</t>
  </si>
  <si>
    <t>Evolución del volumen de exportaciones por zonas y evolución. 2006-2022</t>
  </si>
  <si>
    <t>Disposición de herramientas de gestión en la Economía Social. 2022</t>
  </si>
  <si>
    <t>Tipo e intensidad del impacto de la innovación sobre el empleo en la Economía Social de la CAE. 2022</t>
  </si>
  <si>
    <t>Entidades, establecimientos  y empleo remunerado anualizado de las Otras Formas de la Economía Social de la CAE. 2022</t>
  </si>
  <si>
    <t>Empleo voluntario de las Otras Formas de la Economía Social de la CAE. 2022</t>
  </si>
  <si>
    <t>Facturación, VAB y resultados de las Otras Formas de la Economía Social de la CAE. 2022</t>
  </si>
  <si>
    <t>Formas clásicas (FCES) + Otras Formas (OFES) de la Economía Social de la CAE. 2022</t>
  </si>
  <si>
    <t>Cuentas de Resultados según sector de actividad por forma jurídica. 2022</t>
  </si>
  <si>
    <t>Cuentas de Resultados según sector de actividad por Territorio Histórico. 2022</t>
  </si>
  <si>
    <t>Cuentas de Resultados de las Otras Formas de la Economía Social. 2022</t>
  </si>
  <si>
    <t>Evolución de la facturación de la Economía Social de la CAE. 2004-2023*</t>
  </si>
  <si>
    <t>Evolución del VAB y de las partidas de Resultados y Cash Flow en la Economía Social de la CAE.2002-2022</t>
  </si>
  <si>
    <t>Evolución del grado de apertura a los mercados exteriores del conjunto de la Economía Social de la CAE.1994-2022</t>
  </si>
  <si>
    <t xml:space="preserve">Plan de Igualdad </t>
  </si>
  <si>
    <t>Plan de Conciliación de la vida personal/familiar y laboral</t>
  </si>
  <si>
    <t>(% de las empresas que confirman algún tipo de impacto de la innovación sobre el empleo en 2020-2022)</t>
  </si>
  <si>
    <t>Unión Europea y Resto de Europa</t>
  </si>
  <si>
    <t xml:space="preserve">America del Norte </t>
  </si>
  <si>
    <t>Ha aumentado el empleo cualificado</t>
  </si>
  <si>
    <t xml:space="preserve">No ha tenido ningún impacto </t>
  </si>
  <si>
    <t>Empleo voluntario de las Otras Formas de la Economía Social de la CAE 2022</t>
  </si>
  <si>
    <t>[1] Se detrae el efecto de duplicación asociado a los Centros Especiales de Empleo y Empresas de Inserción que cuentan con una forma jurídica ligada a la Economía Social clásica (Cooperativas, Sociedades Limitadas Laborales, Sociedades Anónimas Laborales)</t>
  </si>
  <si>
    <t>5045 (1)</t>
  </si>
  <si>
    <t>(1) Fundaciones inscritas; Fuente: Dirección de Relaciones con las Administraciones Locales y Registros Administrativos Protectorado de Fundaciones</t>
  </si>
  <si>
    <t>ESTADÍSTICA DE LA ECONOMÍA SOCIAL 1994-2022</t>
  </si>
  <si>
    <t>Fuente: Dpto. Economía, Trabajo y Empleo. Estadística de la Economía Social.</t>
  </si>
  <si>
    <t>Evolución del volumen de exportaciones por zonas y evolución. 2004-2022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</si>
</sst>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31" x14ac:knownFonts="1">
    <font>
      <sz val="10"/>
      <name val="Arial"/>
    </font>
    <font>
      <u/>
      <sz val="10"/>
      <color indexed="12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0"/>
      <name val="Courier"/>
      <family val="3"/>
    </font>
    <font>
      <sz val="7"/>
      <name val="Arial"/>
      <family val="2"/>
    </font>
    <font>
      <sz val="7"/>
      <name val="Arial"/>
      <family val="2"/>
    </font>
    <font>
      <i/>
      <sz val="7"/>
      <color indexed="8"/>
      <name val="Arial"/>
      <family val="2"/>
    </font>
    <font>
      <sz val="10"/>
      <name val="Arial"/>
      <family val="2"/>
    </font>
    <font>
      <sz val="14"/>
      <color indexed="10"/>
      <name val="Arial"/>
      <family val="2"/>
    </font>
    <font>
      <b/>
      <sz val="12"/>
      <color indexed="17"/>
      <name val="Arial"/>
      <family val="2"/>
    </font>
    <font>
      <u/>
      <sz val="11"/>
      <color indexed="12"/>
      <name val="Arial"/>
      <family val="2"/>
    </font>
    <font>
      <sz val="7"/>
      <color indexed="8"/>
      <name val="Arial"/>
      <family val="2"/>
    </font>
    <font>
      <b/>
      <sz val="11"/>
      <name val="Arial Black"/>
      <family val="2"/>
    </font>
    <font>
      <sz val="11"/>
      <name val="Arial"/>
      <family val="2"/>
    </font>
    <font>
      <b/>
      <sz val="9"/>
      <color rgb="FF1F497D"/>
      <name val="Arial"/>
      <family val="2"/>
    </font>
    <font>
      <i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9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FF0000"/>
      <name val="Arial"/>
      <family val="2"/>
    </font>
    <font>
      <i/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3" fillId="0" borderId="0"/>
    <xf numFmtId="9" fontId="24" fillId="0" borderId="0" applyFont="0" applyFill="0" applyBorder="0" applyAlignment="0" applyProtection="0"/>
    <xf numFmtId="0" fontId="13" fillId="0" borderId="0"/>
  </cellStyleXfs>
  <cellXfs count="178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7" fillId="2" borderId="0" xfId="0" applyFont="1" applyFill="1"/>
    <xf numFmtId="3" fontId="10" fillId="2" borderId="0" xfId="0" applyNumberFormat="1" applyFont="1" applyFill="1" applyAlignment="1">
      <alignment horizontal="right"/>
    </xf>
    <xf numFmtId="3" fontId="10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/>
    <xf numFmtId="3" fontId="8" fillId="2" borderId="0" xfId="0" applyNumberFormat="1" applyFont="1" applyFill="1" applyAlignment="1">
      <alignment horizontal="right"/>
    </xf>
    <xf numFmtId="0" fontId="8" fillId="2" borderId="0" xfId="0" applyFont="1" applyFill="1"/>
    <xf numFmtId="0" fontId="10" fillId="2" borderId="0" xfId="0" applyFont="1" applyFill="1" applyAlignment="1">
      <alignment horizontal="center"/>
    </xf>
    <xf numFmtId="49" fontId="12" fillId="2" borderId="0" xfId="2" applyNumberFormat="1" applyFont="1" applyFill="1" applyAlignment="1">
      <alignment horizontal="left" vertical="center"/>
    </xf>
    <xf numFmtId="1" fontId="10" fillId="2" borderId="1" xfId="0" applyNumberFormat="1" applyFont="1" applyFill="1" applyBorder="1" applyAlignment="1">
      <alignment horizontal="left"/>
    </xf>
    <xf numFmtId="1" fontId="10" fillId="2" borderId="2" xfId="0" applyNumberFormat="1" applyFont="1" applyFill="1" applyBorder="1" applyAlignment="1">
      <alignment horizontal="left"/>
    </xf>
    <xf numFmtId="0" fontId="1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2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4" fillId="2" borderId="0" xfId="0" applyFont="1" applyFill="1"/>
    <xf numFmtId="0" fontId="16" fillId="2" borderId="0" xfId="1" applyFont="1" applyFill="1" applyAlignment="1" applyProtection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1" fontId="8" fillId="2" borderId="1" xfId="0" applyNumberFormat="1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3" fillId="2" borderId="0" xfId="0" applyFont="1" applyFill="1" applyAlignment="1">
      <alignment horizontal="justify"/>
    </xf>
    <xf numFmtId="1" fontId="10" fillId="2" borderId="0" xfId="0" applyNumberFormat="1" applyFont="1" applyFill="1" applyAlignment="1">
      <alignment horizontal="left"/>
    </xf>
    <xf numFmtId="3" fontId="8" fillId="2" borderId="0" xfId="0" applyNumberFormat="1" applyFont="1" applyFill="1"/>
    <xf numFmtId="0" fontId="18" fillId="2" borderId="0" xfId="0" applyFont="1" applyFill="1"/>
    <xf numFmtId="0" fontId="19" fillId="2" borderId="0" xfId="0" applyFont="1" applyFill="1"/>
    <xf numFmtId="0" fontId="8" fillId="0" borderId="3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" fontId="8" fillId="2" borderId="0" xfId="0" applyNumberFormat="1" applyFont="1" applyFill="1" applyAlignment="1">
      <alignment horizontal="left"/>
    </xf>
    <xf numFmtId="1" fontId="10" fillId="2" borderId="4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right"/>
    </xf>
    <xf numFmtId="1" fontId="8" fillId="2" borderId="0" xfId="0" applyNumberFormat="1" applyFont="1" applyFill="1" applyAlignment="1">
      <alignment horizontal="center"/>
    </xf>
    <xf numFmtId="1" fontId="8" fillId="2" borderId="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left"/>
    </xf>
    <xf numFmtId="3" fontId="10" fillId="2" borderId="0" xfId="0" applyNumberFormat="1" applyFont="1" applyFill="1" applyAlignment="1">
      <alignment horizontal="right" wrapText="1"/>
    </xf>
    <xf numFmtId="0" fontId="8" fillId="0" borderId="3" xfId="0" applyFont="1" applyBorder="1" applyAlignment="1">
      <alignment horizontal="center" vertical="top" wrapText="1"/>
    </xf>
    <xf numFmtId="3" fontId="10" fillId="2" borderId="0" xfId="0" applyNumberFormat="1" applyFont="1" applyFill="1"/>
    <xf numFmtId="0" fontId="7" fillId="0" borderId="0" xfId="0" applyFont="1"/>
    <xf numFmtId="164" fontId="10" fillId="2" borderId="0" xfId="0" applyNumberFormat="1" applyFont="1" applyFill="1" applyAlignment="1">
      <alignment horizontal="right"/>
    </xf>
    <xf numFmtId="164" fontId="8" fillId="2" borderId="0" xfId="0" applyNumberFormat="1" applyFont="1" applyFill="1" applyAlignment="1">
      <alignment horizontal="right"/>
    </xf>
    <xf numFmtId="164" fontId="10" fillId="2" borderId="0" xfId="0" applyNumberFormat="1" applyFont="1" applyFill="1"/>
    <xf numFmtId="1" fontId="8" fillId="2" borderId="2" xfId="0" applyNumberFormat="1" applyFont="1" applyFill="1" applyBorder="1" applyAlignment="1">
      <alignment horizontal="left"/>
    </xf>
    <xf numFmtId="0" fontId="3" fillId="2" borderId="0" xfId="0" applyFont="1" applyFill="1"/>
    <xf numFmtId="0" fontId="22" fillId="2" borderId="0" xfId="0" applyFont="1" applyFill="1"/>
    <xf numFmtId="3" fontId="10" fillId="2" borderId="0" xfId="3" applyNumberFormat="1" applyFont="1" applyFill="1"/>
    <xf numFmtId="164" fontId="10" fillId="2" borderId="0" xfId="3" applyNumberFormat="1" applyFont="1" applyFill="1"/>
    <xf numFmtId="1" fontId="10" fillId="2" borderId="2" xfId="0" applyNumberFormat="1" applyFont="1" applyFill="1" applyBorder="1" applyAlignment="1">
      <alignment horizontal="left" indent="1"/>
    </xf>
    <xf numFmtId="1" fontId="21" fillId="2" borderId="1" xfId="0" applyNumberFormat="1" applyFont="1" applyFill="1" applyBorder="1" applyAlignment="1">
      <alignment horizontal="left" indent="1"/>
    </xf>
    <xf numFmtId="1" fontId="10" fillId="2" borderId="4" xfId="0" applyNumberFormat="1" applyFont="1" applyFill="1" applyBorder="1" applyAlignment="1">
      <alignment horizontal="left" indent="1"/>
    </xf>
    <xf numFmtId="1" fontId="10" fillId="2" borderId="5" xfId="0" applyNumberFormat="1" applyFont="1" applyFill="1" applyBorder="1" applyAlignment="1">
      <alignment horizontal="left"/>
    </xf>
    <xf numFmtId="4" fontId="0" fillId="2" borderId="0" xfId="0" applyNumberFormat="1" applyFill="1"/>
    <xf numFmtId="0" fontId="8" fillId="0" borderId="0" xfId="0" applyFont="1" applyAlignment="1">
      <alignment horizontal="left" vertical="top"/>
    </xf>
    <xf numFmtId="0" fontId="8" fillId="0" borderId="7" xfId="0" applyFont="1" applyBorder="1" applyAlignment="1">
      <alignment horizontal="center" vertical="top" wrapText="1"/>
    </xf>
    <xf numFmtId="1" fontId="8" fillId="2" borderId="6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0" fillId="2" borderId="0" xfId="0" applyNumberFormat="1" applyFill="1"/>
    <xf numFmtId="0" fontId="8" fillId="2" borderId="4" xfId="0" applyFont="1" applyFill="1" applyBorder="1" applyAlignment="1">
      <alignment horizontal="center" vertical="top"/>
    </xf>
    <xf numFmtId="165" fontId="8" fillId="2" borderId="0" xfId="0" applyNumberFormat="1" applyFont="1" applyFill="1" applyAlignment="1">
      <alignment horizontal="right" vertical="top"/>
    </xf>
    <xf numFmtId="165" fontId="10" fillId="2" borderId="0" xfId="0" applyNumberFormat="1" applyFont="1" applyFill="1" applyAlignment="1">
      <alignment horizontal="right"/>
    </xf>
    <xf numFmtId="165" fontId="10" fillId="2" borderId="8" xfId="0" applyNumberFormat="1" applyFont="1" applyFill="1" applyBorder="1" applyAlignment="1">
      <alignment horizontal="right"/>
    </xf>
    <xf numFmtId="165" fontId="8" fillId="2" borderId="0" xfId="0" applyNumberFormat="1" applyFont="1" applyFill="1" applyAlignment="1">
      <alignment horizontal="right"/>
    </xf>
    <xf numFmtId="165" fontId="8" fillId="2" borderId="12" xfId="0" applyNumberFormat="1" applyFont="1" applyFill="1" applyBorder="1" applyAlignment="1">
      <alignment horizontal="right" vertical="top"/>
    </xf>
    <xf numFmtId="165" fontId="8" fillId="2" borderId="13" xfId="0" applyNumberFormat="1" applyFont="1" applyFill="1" applyBorder="1" applyAlignment="1">
      <alignment horizontal="right" vertical="top"/>
    </xf>
    <xf numFmtId="165" fontId="8" fillId="2" borderId="8" xfId="0" applyNumberFormat="1" applyFont="1" applyFill="1" applyBorder="1" applyAlignment="1">
      <alignment horizontal="right"/>
    </xf>
    <xf numFmtId="165" fontId="10" fillId="2" borderId="14" xfId="0" applyNumberFormat="1" applyFont="1" applyFill="1" applyBorder="1" applyAlignment="1">
      <alignment horizontal="right"/>
    </xf>
    <xf numFmtId="165" fontId="10" fillId="2" borderId="9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center" vertical="top"/>
    </xf>
    <xf numFmtId="0" fontId="8" fillId="2" borderId="15" xfId="0" applyFont="1" applyFill="1" applyBorder="1" applyAlignment="1">
      <alignment horizontal="center" vertical="top"/>
    </xf>
    <xf numFmtId="165" fontId="8" fillId="2" borderId="16" xfId="0" applyNumberFormat="1" applyFont="1" applyFill="1" applyBorder="1" applyAlignment="1">
      <alignment horizontal="right" vertical="top"/>
    </xf>
    <xf numFmtId="165" fontId="10" fillId="2" borderId="17" xfId="0" applyNumberFormat="1" applyFont="1" applyFill="1" applyBorder="1" applyAlignment="1">
      <alignment horizontal="right"/>
    </xf>
    <xf numFmtId="165" fontId="8" fillId="2" borderId="17" xfId="0" applyNumberFormat="1" applyFont="1" applyFill="1" applyBorder="1" applyAlignment="1">
      <alignment horizontal="right"/>
    </xf>
    <xf numFmtId="3" fontId="10" fillId="2" borderId="0" xfId="0" applyNumberFormat="1" applyFont="1" applyFill="1" applyAlignment="1">
      <alignment wrapText="1"/>
    </xf>
    <xf numFmtId="4" fontId="10" fillId="2" borderId="0" xfId="0" applyNumberFormat="1" applyFont="1" applyFill="1"/>
    <xf numFmtId="0" fontId="8" fillId="0" borderId="7" xfId="0" applyFont="1" applyBorder="1" applyAlignment="1">
      <alignment horizontal="center" vertical="center" wrapText="1"/>
    </xf>
    <xf numFmtId="0" fontId="1" fillId="2" borderId="0" xfId="1" applyFill="1" applyAlignment="1" applyProtection="1"/>
    <xf numFmtId="0" fontId="8" fillId="0" borderId="4" xfId="0" applyFont="1" applyBorder="1" applyAlignment="1">
      <alignment horizontal="center" vertical="top"/>
    </xf>
    <xf numFmtId="164" fontId="10" fillId="3" borderId="0" xfId="0" applyNumberFormat="1" applyFont="1" applyFill="1" applyAlignment="1">
      <alignment horizontal="right"/>
    </xf>
    <xf numFmtId="0" fontId="8" fillId="3" borderId="3" xfId="0" applyFont="1" applyFill="1" applyBorder="1" applyAlignment="1">
      <alignment horizontal="center" vertical="top"/>
    </xf>
    <xf numFmtId="3" fontId="10" fillId="3" borderId="0" xfId="0" applyNumberFormat="1" applyFont="1" applyFill="1" applyAlignment="1">
      <alignment horizontal="right"/>
    </xf>
    <xf numFmtId="3" fontId="8" fillId="3" borderId="0" xfId="0" applyNumberFormat="1" applyFont="1" applyFill="1" applyAlignment="1">
      <alignment horizontal="right"/>
    </xf>
    <xf numFmtId="1" fontId="8" fillId="3" borderId="1" xfId="0" applyNumberFormat="1" applyFont="1" applyFill="1" applyBorder="1" applyAlignment="1">
      <alignment horizontal="left"/>
    </xf>
    <xf numFmtId="1" fontId="10" fillId="3" borderId="2" xfId="0" applyNumberFormat="1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right"/>
    </xf>
    <xf numFmtId="165" fontId="10" fillId="3" borderId="0" xfId="0" applyNumberFormat="1" applyFont="1" applyFill="1" applyAlignment="1">
      <alignment horizontal="right"/>
    </xf>
    <xf numFmtId="1" fontId="8" fillId="3" borderId="3" xfId="0" applyNumberFormat="1" applyFont="1" applyFill="1" applyBorder="1" applyAlignment="1">
      <alignment horizontal="center"/>
    </xf>
    <xf numFmtId="1" fontId="8" fillId="3" borderId="0" xfId="0" applyNumberFormat="1" applyFont="1" applyFill="1" applyAlignment="1">
      <alignment horizontal="center"/>
    </xf>
    <xf numFmtId="164" fontId="8" fillId="3" borderId="0" xfId="0" applyNumberFormat="1" applyFont="1" applyFill="1" applyAlignment="1">
      <alignment horizontal="right"/>
    </xf>
    <xf numFmtId="0" fontId="8" fillId="3" borderId="4" xfId="0" applyFont="1" applyFill="1" applyBorder="1" applyAlignment="1">
      <alignment horizontal="center" vertical="top"/>
    </xf>
    <xf numFmtId="3" fontId="10" fillId="3" borderId="0" xfId="3" applyNumberFormat="1" applyFont="1" applyFill="1"/>
    <xf numFmtId="3" fontId="10" fillId="3" borderId="0" xfId="0" applyNumberFormat="1" applyFont="1" applyFill="1"/>
    <xf numFmtId="0" fontId="8" fillId="4" borderId="0" xfId="0" applyFont="1" applyFill="1" applyAlignment="1">
      <alignment horizontal="center" vertical="top"/>
    </xf>
    <xf numFmtId="0" fontId="8" fillId="4" borderId="3" xfId="0" applyFont="1" applyFill="1" applyBorder="1" applyAlignment="1">
      <alignment horizontal="center" vertical="top" wrapText="1"/>
    </xf>
    <xf numFmtId="3" fontId="10" fillId="2" borderId="3" xfId="0" applyNumberFormat="1" applyFont="1" applyFill="1" applyBorder="1" applyAlignment="1">
      <alignment wrapText="1"/>
    </xf>
    <xf numFmtId="164" fontId="10" fillId="2" borderId="3" xfId="0" applyNumberFormat="1" applyFont="1" applyFill="1" applyBorder="1" applyAlignment="1">
      <alignment horizontal="right"/>
    </xf>
    <xf numFmtId="164" fontId="10" fillId="4" borderId="3" xfId="0" applyNumberFormat="1" applyFont="1" applyFill="1" applyBorder="1" applyAlignment="1">
      <alignment horizontal="right"/>
    </xf>
    <xf numFmtId="3" fontId="10" fillId="4" borderId="3" xfId="0" applyNumberFormat="1" applyFont="1" applyFill="1" applyBorder="1" applyAlignment="1">
      <alignment wrapText="1"/>
    </xf>
    <xf numFmtId="0" fontId="8" fillId="4" borderId="3" xfId="0" applyFont="1" applyFill="1" applyBorder="1" applyAlignment="1">
      <alignment horizontal="center" vertical="center" wrapText="1"/>
    </xf>
    <xf numFmtId="3" fontId="10" fillId="4" borderId="0" xfId="0" applyNumberFormat="1" applyFont="1" applyFill="1" applyAlignment="1">
      <alignment horizontal="right" wrapText="1"/>
    </xf>
    <xf numFmtId="0" fontId="8" fillId="4" borderId="3" xfId="0" applyFont="1" applyFill="1" applyBorder="1" applyAlignment="1">
      <alignment horizontal="center" vertical="top"/>
    </xf>
    <xf numFmtId="1" fontId="10" fillId="4" borderId="1" xfId="0" applyNumberFormat="1" applyFont="1" applyFill="1" applyBorder="1" applyAlignment="1">
      <alignment horizontal="left"/>
    </xf>
    <xf numFmtId="3" fontId="10" fillId="4" borderId="0" xfId="0" applyNumberFormat="1" applyFont="1" applyFill="1" applyAlignment="1">
      <alignment horizontal="right"/>
    </xf>
    <xf numFmtId="1" fontId="10" fillId="4" borderId="2" xfId="0" applyNumberFormat="1" applyFont="1" applyFill="1" applyBorder="1" applyAlignment="1">
      <alignment horizontal="left"/>
    </xf>
    <xf numFmtId="1" fontId="10" fillId="4" borderId="4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 vertical="top"/>
    </xf>
    <xf numFmtId="164" fontId="10" fillId="4" borderId="0" xfId="0" applyNumberFormat="1" applyFont="1" applyFill="1"/>
    <xf numFmtId="166" fontId="10" fillId="2" borderId="0" xfId="4" applyNumberFormat="1" applyFont="1" applyFill="1"/>
    <xf numFmtId="165" fontId="8" fillId="4" borderId="0" xfId="4" applyNumberFormat="1" applyFont="1" applyFill="1"/>
    <xf numFmtId="1" fontId="10" fillId="2" borderId="22" xfId="0" applyNumberFormat="1" applyFont="1" applyFill="1" applyBorder="1" applyAlignment="1">
      <alignment horizontal="left"/>
    </xf>
    <xf numFmtId="164" fontId="10" fillId="2" borderId="23" xfId="0" applyNumberFormat="1" applyFont="1" applyFill="1" applyBorder="1"/>
    <xf numFmtId="164" fontId="10" fillId="4" borderId="23" xfId="0" applyNumberFormat="1" applyFont="1" applyFill="1" applyBorder="1"/>
    <xf numFmtId="165" fontId="8" fillId="4" borderId="0" xfId="4" applyNumberFormat="1" applyFont="1" applyFill="1" applyAlignment="1">
      <alignment horizontal="right"/>
    </xf>
    <xf numFmtId="9" fontId="25" fillId="2" borderId="0" xfId="4" applyFont="1" applyFill="1"/>
    <xf numFmtId="1" fontId="8" fillId="2" borderId="1" xfId="0" applyNumberFormat="1" applyFont="1" applyFill="1" applyBorder="1" applyAlignment="1">
      <alignment horizontal="left" vertical="center" wrapText="1"/>
    </xf>
    <xf numFmtId="1" fontId="10" fillId="2" borderId="6" xfId="0" applyNumberFormat="1" applyFont="1" applyFill="1" applyBorder="1" applyAlignment="1">
      <alignment horizontal="left"/>
    </xf>
    <xf numFmtId="1" fontId="8" fillId="2" borderId="8" xfId="0" applyNumberFormat="1" applyFont="1" applyFill="1" applyBorder="1" applyAlignment="1">
      <alignment horizontal="left"/>
    </xf>
    <xf numFmtId="1" fontId="10" fillId="2" borderId="8" xfId="0" applyNumberFormat="1" applyFont="1" applyFill="1" applyBorder="1" applyAlignment="1">
      <alignment horizontal="left"/>
    </xf>
    <xf numFmtId="1" fontId="8" fillId="2" borderId="8" xfId="0" applyNumberFormat="1" applyFont="1" applyFill="1" applyBorder="1" applyAlignment="1">
      <alignment horizontal="left" vertical="center" wrapText="1"/>
    </xf>
    <xf numFmtId="1" fontId="8" fillId="2" borderId="0" xfId="0" applyNumberFormat="1" applyFont="1" applyFill="1" applyAlignment="1">
      <alignment horizontal="left" vertical="center" wrapText="1"/>
    </xf>
    <xf numFmtId="165" fontId="10" fillId="2" borderId="5" xfId="0" applyNumberFormat="1" applyFont="1" applyFill="1" applyBorder="1" applyAlignment="1">
      <alignment horizontal="right"/>
    </xf>
    <xf numFmtId="0" fontId="0" fillId="2" borderId="8" xfId="0" applyFill="1" applyBorder="1"/>
    <xf numFmtId="165" fontId="10" fillId="2" borderId="6" xfId="0" applyNumberFormat="1" applyFont="1" applyFill="1" applyBorder="1" applyAlignment="1">
      <alignment horizontal="right"/>
    </xf>
    <xf numFmtId="0" fontId="10" fillId="0" borderId="3" xfId="0" applyFont="1" applyBorder="1" applyAlignment="1">
      <alignment horizontal="center" vertical="top"/>
    </xf>
    <xf numFmtId="3" fontId="26" fillId="0" borderId="0" xfId="0" applyNumberFormat="1" applyFont="1" applyAlignment="1">
      <alignment horizontal="right" wrapText="1"/>
    </xf>
    <xf numFmtId="0" fontId="10" fillId="4" borderId="3" xfId="0" applyFont="1" applyFill="1" applyBorder="1" applyAlignment="1">
      <alignment horizontal="center" vertical="top"/>
    </xf>
    <xf numFmtId="164" fontId="10" fillId="2" borderId="9" xfId="0" applyNumberFormat="1" applyFont="1" applyFill="1" applyBorder="1"/>
    <xf numFmtId="164" fontId="10" fillId="4" borderId="9" xfId="0" applyNumberFormat="1" applyFont="1" applyFill="1" applyBorder="1"/>
    <xf numFmtId="3" fontId="8" fillId="0" borderId="0" xfId="0" applyNumberFormat="1" applyFont="1"/>
    <xf numFmtId="3" fontId="10" fillId="2" borderId="0" xfId="0" applyNumberFormat="1" applyFont="1" applyFill="1" applyAlignment="1">
      <alignment horizontal="center"/>
    </xf>
    <xf numFmtId="0" fontId="27" fillId="2" borderId="3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justify" wrapText="1"/>
    </xf>
    <xf numFmtId="0" fontId="27" fillId="2" borderId="0" xfId="0" applyFont="1" applyFill="1" applyAlignment="1">
      <alignment horizontal="center" wrapText="1"/>
    </xf>
    <xf numFmtId="0" fontId="28" fillId="2" borderId="0" xfId="0" applyFont="1" applyFill="1" applyAlignment="1">
      <alignment horizontal="right"/>
    </xf>
    <xf numFmtId="0" fontId="28" fillId="2" borderId="2" xfId="0" applyFont="1" applyFill="1" applyBorder="1" applyAlignment="1">
      <alignment horizontal="left" wrapText="1"/>
    </xf>
    <xf numFmtId="3" fontId="28" fillId="2" borderId="0" xfId="0" applyNumberFormat="1" applyFont="1" applyFill="1" applyAlignment="1">
      <alignment horizontal="right"/>
    </xf>
    <xf numFmtId="0" fontId="27" fillId="2" borderId="4" xfId="0" applyFont="1" applyFill="1" applyBorder="1" applyAlignment="1">
      <alignment horizontal="left" wrapText="1"/>
    </xf>
    <xf numFmtId="3" fontId="27" fillId="2" borderId="0" xfId="0" applyNumberFormat="1" applyFont="1" applyFill="1" applyAlignment="1">
      <alignment horizontal="right" wrapText="1"/>
    </xf>
    <xf numFmtId="0" fontId="27" fillId="2" borderId="1" xfId="0" applyFont="1" applyFill="1" applyBorder="1" applyAlignment="1">
      <alignment horizontal="left" wrapText="1"/>
    </xf>
    <xf numFmtId="0" fontId="27" fillId="2" borderId="0" xfId="0" applyFont="1" applyFill="1" applyAlignment="1">
      <alignment horizontal="right" wrapText="1"/>
    </xf>
    <xf numFmtId="0" fontId="27" fillId="2" borderId="3" xfId="0" applyFont="1" applyFill="1" applyBorder="1" applyAlignment="1">
      <alignment horizontal="justify" wrapText="1"/>
    </xf>
    <xf numFmtId="0" fontId="10" fillId="2" borderId="0" xfId="0" applyFont="1" applyFill="1" applyAlignment="1">
      <alignment horizontal="justify"/>
    </xf>
    <xf numFmtId="0" fontId="28" fillId="2" borderId="0" xfId="0" applyFont="1" applyFill="1" applyAlignment="1">
      <alignment horizontal="center" wrapText="1"/>
    </xf>
    <xf numFmtId="0" fontId="28" fillId="2" borderId="0" xfId="0" applyFont="1" applyFill="1" applyAlignment="1">
      <alignment horizontal="right" wrapText="1"/>
    </xf>
    <xf numFmtId="3" fontId="27" fillId="2" borderId="3" xfId="0" applyNumberFormat="1" applyFont="1" applyFill="1" applyBorder="1" applyAlignment="1">
      <alignment horizontal="center" vertical="center" wrapText="1"/>
    </xf>
    <xf numFmtId="3" fontId="27" fillId="2" borderId="0" xfId="0" applyNumberFormat="1" applyFont="1" applyFill="1" applyAlignment="1">
      <alignment horizontal="center" wrapText="1"/>
    </xf>
    <xf numFmtId="0" fontId="27" fillId="2" borderId="3" xfId="0" applyFont="1" applyFill="1" applyBorder="1" applyAlignment="1">
      <alignment horizontal="center" wrapText="1"/>
    </xf>
    <xf numFmtId="0" fontId="27" fillId="2" borderId="0" xfId="0" applyFont="1" applyFill="1" applyAlignment="1">
      <alignment horizontal="justify" wrapText="1"/>
    </xf>
    <xf numFmtId="3" fontId="27" fillId="2" borderId="0" xfId="0" applyNumberFormat="1" applyFont="1" applyFill="1" applyAlignment="1">
      <alignment horizontal="right"/>
    </xf>
    <xf numFmtId="3" fontId="28" fillId="2" borderId="0" xfId="0" applyNumberFormat="1" applyFont="1" applyFill="1" applyAlignment="1">
      <alignment horizontal="right" wrapText="1"/>
    </xf>
    <xf numFmtId="164" fontId="29" fillId="2" borderId="0" xfId="0" applyNumberFormat="1" applyFont="1" applyFill="1"/>
    <xf numFmtId="3" fontId="10" fillId="0" borderId="0" xfId="0" applyNumberFormat="1" applyFont="1" applyFill="1" applyAlignment="1">
      <alignment horizontal="right"/>
    </xf>
    <xf numFmtId="0" fontId="30" fillId="0" borderId="0" xfId="0" applyFont="1"/>
    <xf numFmtId="0" fontId="1" fillId="0" borderId="0" xfId="1" applyFill="1" applyAlignment="1" applyProtection="1"/>
    <xf numFmtId="0" fontId="7" fillId="0" borderId="0" xfId="0" applyFont="1" applyFill="1" applyAlignment="1">
      <alignment horizontal="center"/>
    </xf>
    <xf numFmtId="0" fontId="14" fillId="0" borderId="0" xfId="0" applyFont="1" applyFill="1"/>
    <xf numFmtId="0" fontId="8" fillId="2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left" vertic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1" fontId="8" fillId="2" borderId="3" xfId="0" applyNumberFormat="1" applyFont="1" applyFill="1" applyBorder="1" applyAlignment="1">
      <alignment horizontal="center"/>
    </xf>
    <xf numFmtId="1" fontId="8" fillId="3" borderId="3" xfId="0" applyNumberFormat="1" applyFont="1" applyFill="1" applyBorder="1" applyAlignment="1">
      <alignment horizontal="center"/>
    </xf>
    <xf numFmtId="3" fontId="10" fillId="2" borderId="0" xfId="0" applyNumberFormat="1" applyFont="1" applyFill="1" applyAlignment="1">
      <alignment horizontal="left" wrapText="1"/>
    </xf>
    <xf numFmtId="0" fontId="8" fillId="2" borderId="21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wrapText="1"/>
    </xf>
  </cellXfs>
  <cellStyles count="6">
    <cellStyle name="Hipervínculo" xfId="1" builtinId="8"/>
    <cellStyle name="Normal" xfId="0" builtinId="0"/>
    <cellStyle name="Normal 2" xfId="3" xr:uid="{00000000-0005-0000-0000-000002000000}"/>
    <cellStyle name="Normal 2 2" xfId="5" xr:uid="{00000000-0005-0000-0000-000003000000}"/>
    <cellStyle name="Normal_Tabla 1.1" xfId="2" xr:uid="{00000000-0005-0000-0000-000004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27"/>
  <sheetViews>
    <sheetView tabSelected="1" zoomScaleNormal="100" workbookViewId="0">
      <selection activeCell="F23" sqref="F23"/>
    </sheetView>
  </sheetViews>
  <sheetFormatPr baseColWidth="10" defaultColWidth="11.42578125" defaultRowHeight="12.75" x14ac:dyDescent="0.2"/>
  <cols>
    <col min="1" max="1" width="4.7109375" style="2" customWidth="1"/>
    <col min="2" max="2" width="97.42578125" style="2" bestFit="1" customWidth="1"/>
    <col min="3" max="8" width="11.42578125" style="2"/>
    <col min="9" max="9" width="18.28515625" style="2" customWidth="1"/>
    <col min="10" max="10" width="12.7109375" style="2" customWidth="1"/>
    <col min="11" max="16384" width="11.42578125" style="2"/>
  </cols>
  <sheetData>
    <row r="1" spans="1:14" ht="17.25" customHeight="1" x14ac:dyDescent="0.3">
      <c r="B1" s="14" t="s">
        <v>240</v>
      </c>
      <c r="C1" s="15"/>
      <c r="D1" s="15"/>
      <c r="E1" s="15"/>
      <c r="F1" s="15"/>
      <c r="G1" s="15"/>
      <c r="H1" s="15"/>
    </row>
    <row r="3" spans="1:14" ht="18" x14ac:dyDescent="0.25">
      <c r="B3" s="16" t="s">
        <v>0</v>
      </c>
      <c r="C3" s="17"/>
      <c r="D3" s="17"/>
      <c r="E3" s="17"/>
      <c r="F3" s="17"/>
    </row>
    <row r="4" spans="1:14" ht="18" x14ac:dyDescent="0.25">
      <c r="B4" s="16"/>
      <c r="C4" s="17"/>
      <c r="D4" s="17"/>
      <c r="E4" s="17"/>
      <c r="F4" s="17"/>
    </row>
    <row r="5" spans="1:14" ht="20.25" x14ac:dyDescent="0.4">
      <c r="B5" s="30" t="s">
        <v>73</v>
      </c>
      <c r="C5" s="17"/>
      <c r="D5" s="17"/>
      <c r="E5" s="17"/>
      <c r="F5" s="17"/>
      <c r="N5" s="18"/>
    </row>
    <row r="6" spans="1:14" ht="18" x14ac:dyDescent="0.25">
      <c r="A6" s="19" t="s">
        <v>1</v>
      </c>
      <c r="B6" s="82" t="s">
        <v>205</v>
      </c>
      <c r="C6" s="20"/>
      <c r="D6" s="17"/>
      <c r="E6" s="17"/>
      <c r="F6" s="17"/>
    </row>
    <row r="7" spans="1:14" ht="18" x14ac:dyDescent="0.25">
      <c r="A7" s="19" t="s">
        <v>2</v>
      </c>
      <c r="B7" s="82" t="s">
        <v>208</v>
      </c>
      <c r="C7" s="20"/>
      <c r="D7" s="17"/>
      <c r="E7" s="17"/>
      <c r="F7" s="17"/>
    </row>
    <row r="8" spans="1:14" ht="18" x14ac:dyDescent="0.25">
      <c r="A8" s="19" t="s">
        <v>3</v>
      </c>
      <c r="B8" s="82" t="s">
        <v>210</v>
      </c>
      <c r="C8" s="20"/>
      <c r="D8" s="17"/>
      <c r="E8" s="17"/>
      <c r="F8" s="17"/>
    </row>
    <row r="9" spans="1:14" ht="18" x14ac:dyDescent="0.25">
      <c r="A9" s="19" t="s">
        <v>4</v>
      </c>
      <c r="B9" s="82" t="s">
        <v>211</v>
      </c>
      <c r="C9" s="20"/>
      <c r="D9" s="17"/>
      <c r="E9" s="17"/>
      <c r="F9" s="17"/>
    </row>
    <row r="10" spans="1:14" ht="18" x14ac:dyDescent="0.25">
      <c r="A10" s="19" t="s">
        <v>5</v>
      </c>
      <c r="B10" s="82" t="s">
        <v>212</v>
      </c>
      <c r="C10" s="20"/>
      <c r="D10" s="17"/>
      <c r="E10" s="17"/>
      <c r="F10" s="17"/>
    </row>
    <row r="11" spans="1:14" ht="18" x14ac:dyDescent="0.25">
      <c r="A11" s="19" t="s">
        <v>6</v>
      </c>
      <c r="B11" s="82" t="s">
        <v>213</v>
      </c>
      <c r="C11" s="20"/>
      <c r="D11" s="17"/>
      <c r="E11" s="17"/>
      <c r="F11" s="17"/>
    </row>
    <row r="12" spans="1:14" ht="18" x14ac:dyDescent="0.25">
      <c r="A12" s="19" t="s">
        <v>7</v>
      </c>
      <c r="B12" s="82" t="s">
        <v>214</v>
      </c>
      <c r="C12" s="20"/>
      <c r="D12" s="17"/>
      <c r="E12" s="17"/>
      <c r="F12" s="17"/>
    </row>
    <row r="13" spans="1:14" ht="18" x14ac:dyDescent="0.25">
      <c r="A13" s="19" t="s">
        <v>8</v>
      </c>
      <c r="B13" s="82" t="s">
        <v>215</v>
      </c>
      <c r="C13" s="20"/>
      <c r="D13" s="17"/>
      <c r="E13" s="17"/>
      <c r="F13" s="17"/>
    </row>
    <row r="14" spans="1:14" ht="18" x14ac:dyDescent="0.25">
      <c r="A14" s="19" t="s">
        <v>9</v>
      </c>
      <c r="B14" s="82" t="s">
        <v>216</v>
      </c>
      <c r="C14" s="161"/>
      <c r="D14" s="17"/>
      <c r="E14" s="17"/>
      <c r="F14" s="17"/>
    </row>
    <row r="15" spans="1:14" ht="18" x14ac:dyDescent="0.25">
      <c r="A15" s="19" t="s">
        <v>10</v>
      </c>
      <c r="B15" s="82" t="s">
        <v>217</v>
      </c>
      <c r="C15" s="20"/>
      <c r="D15" s="17"/>
      <c r="E15" s="17"/>
      <c r="F15" s="17"/>
    </row>
    <row r="16" spans="1:14" ht="18" x14ac:dyDescent="0.25">
      <c r="A16" s="19" t="s">
        <v>11</v>
      </c>
      <c r="B16" s="82" t="s">
        <v>218</v>
      </c>
      <c r="C16" s="20"/>
      <c r="D16" s="17"/>
      <c r="E16" s="17"/>
      <c r="F16" s="17"/>
    </row>
    <row r="17" spans="1:6" ht="18" x14ac:dyDescent="0.25">
      <c r="A17" s="19"/>
      <c r="B17" s="21"/>
      <c r="C17" s="20"/>
      <c r="D17" s="17"/>
      <c r="E17" s="17"/>
      <c r="F17" s="17"/>
    </row>
    <row r="18" spans="1:6" ht="20.25" x14ac:dyDescent="0.4">
      <c r="A18" s="19"/>
      <c r="B18" s="30" t="s">
        <v>159</v>
      </c>
      <c r="C18" s="20"/>
      <c r="D18" s="17"/>
      <c r="E18" s="17"/>
      <c r="F18" s="17"/>
    </row>
    <row r="19" spans="1:6" ht="18" x14ac:dyDescent="0.25">
      <c r="A19" s="160" t="s">
        <v>12</v>
      </c>
      <c r="B19" s="159" t="s">
        <v>219</v>
      </c>
      <c r="C19" s="161"/>
      <c r="D19" s="17"/>
      <c r="E19" s="17"/>
      <c r="F19" s="17"/>
    </row>
    <row r="20" spans="1:6" ht="18" x14ac:dyDescent="0.25">
      <c r="A20" s="19" t="s">
        <v>82</v>
      </c>
      <c r="B20" s="159" t="s">
        <v>220</v>
      </c>
      <c r="C20" s="20"/>
      <c r="D20" s="17"/>
      <c r="E20" s="17"/>
      <c r="F20" s="17"/>
    </row>
    <row r="21" spans="1:6" ht="18" x14ac:dyDescent="0.25">
      <c r="A21" s="19" t="s">
        <v>89</v>
      </c>
      <c r="B21" s="82" t="s">
        <v>221</v>
      </c>
      <c r="C21" s="20"/>
      <c r="D21" s="17"/>
      <c r="E21" s="17"/>
      <c r="F21" s="17"/>
    </row>
    <row r="22" spans="1:6" ht="18" x14ac:dyDescent="0.25">
      <c r="A22" s="19" t="s">
        <v>105</v>
      </c>
      <c r="B22" s="82" t="s">
        <v>222</v>
      </c>
      <c r="C22" s="20"/>
      <c r="D22" s="17"/>
      <c r="E22" s="17"/>
      <c r="F22" s="17"/>
    </row>
    <row r="23" spans="1:6" ht="18" x14ac:dyDescent="0.25">
      <c r="B23" s="21"/>
      <c r="C23" s="20"/>
      <c r="D23" s="17"/>
      <c r="E23" s="17"/>
      <c r="F23" s="17"/>
    </row>
    <row r="24" spans="1:6" ht="18.75" x14ac:dyDescent="0.4">
      <c r="B24" s="30" t="s">
        <v>201</v>
      </c>
    </row>
    <row r="25" spans="1:6" ht="15" x14ac:dyDescent="0.25">
      <c r="A25" s="19" t="s">
        <v>202</v>
      </c>
      <c r="B25" s="82" t="s">
        <v>223</v>
      </c>
    </row>
    <row r="26" spans="1:6" ht="15" x14ac:dyDescent="0.25">
      <c r="A26" s="19" t="s">
        <v>203</v>
      </c>
      <c r="B26" s="82" t="s">
        <v>224</v>
      </c>
    </row>
    <row r="27" spans="1:6" ht="15" x14ac:dyDescent="0.25">
      <c r="A27" s="19" t="s">
        <v>204</v>
      </c>
      <c r="B27" s="82" t="s">
        <v>225</v>
      </c>
    </row>
  </sheetData>
  <phoneticPr fontId="6" type="noConversion"/>
  <hyperlinks>
    <hyperlink ref="B6" location="'T1'!A1" display="Licencias de obra mayor por año y trimestre según territorio histórico y tipo de obra.1998-2009." xr:uid="{00000000-0004-0000-0000-000000000000}"/>
    <hyperlink ref="B7" location="'T2'!A1" display="Evolución del peso relativo del empleo de la Economía Social en la Economía de la CAE. 1994-2012" xr:uid="{00000000-0004-0000-0000-000001000000}"/>
    <hyperlink ref="B8" location="'T3'!A1" display="Distribución del empleo por forma jurídica y tipo de relación contractual en la Economía Social de la CAE. 2006-2012" xr:uid="{00000000-0004-0000-0000-000002000000}"/>
    <hyperlink ref="B11" location="'T6'!A1" display="Evolución de la facturación de la Economía Social de la CAE. 2006-2017*" xr:uid="{00000000-0004-0000-0000-000003000000}"/>
    <hyperlink ref="B12" location="'T7'!A1" display="Evolución del VAB y la partida de resultados y cash flow de la Economía Social de la CAE. 2002-2016" xr:uid="{00000000-0004-0000-0000-000004000000}"/>
    <hyperlink ref="B13" location="'T8'!A1" display="Evolución del grado de apertura a los mercados exteriores del conjunto de la Economía Social. 1994 -2016" xr:uid="{00000000-0004-0000-0000-000005000000}"/>
    <hyperlink ref="B14" location="'T9'!A1" display="Evolución del volumen de exportaciones por zonas y evolución. 2006-2016" xr:uid="{00000000-0004-0000-0000-000006000000}"/>
    <hyperlink ref="B15" location="'T10'!A1" display="Disposición de herramientas de gestión en la Economía Social. 2016" xr:uid="{00000000-0004-0000-0000-000007000000}"/>
    <hyperlink ref="B19" location="'T12'!A1" display="Entidades, establecimientos  y empleo remunerado anualizado de las Nuevas Formas de la Economía Social de la CAE. 2016" xr:uid="{00000000-0004-0000-0000-000008000000}"/>
    <hyperlink ref="B20" location="'T13'!A1" display="Empleo voluntario de las Nuevas Formas de la Economía Social de la CAE. 2016" xr:uid="{00000000-0004-0000-0000-000009000000}"/>
    <hyperlink ref="B21" location="'T14'!A1" display="Facturación, VAB y resultados de las Nuevas Formas de la Economía Social de la CAE. 2016" xr:uid="{00000000-0004-0000-0000-00000A000000}"/>
    <hyperlink ref="B22" location="'T15'!A1" display="Formas clásicas (FCES) + Nuevas Formas (NFES) de la Economía Social de la CAE. 2016 " xr:uid="{00000000-0004-0000-0000-00000B000000}"/>
    <hyperlink ref="B16" location="'T11'!A1" display="Tipo e intensidad del impacto de la innovación sobre el empleo en la Economía Social de la CAE. 2016" xr:uid="{00000000-0004-0000-0000-00000C000000}"/>
    <hyperlink ref="B9" location="'T4'!A1" display="Distribución del empleo en la economía social de la CAE según sexo (%). 2016" xr:uid="{00000000-0004-0000-0000-00000D000000}"/>
    <hyperlink ref="B10" location="'T5'!A1" display="Distribución sectorial de los empleos de la Economía Social por Territorio Histórico. 2016" xr:uid="{00000000-0004-0000-0000-00000E000000}"/>
    <hyperlink ref="B25" location="ANEXO1!A1" display="Cuentas de Resultados según sector de actividad por forma jurídica. 2014" xr:uid="{00000000-0004-0000-0000-00000F000000}"/>
    <hyperlink ref="B26" location="ANEXO2!A1" display="Cuentas de Resultados según sector de actividad por Territorio Histórico. 2014" xr:uid="{00000000-0004-0000-0000-000010000000}"/>
    <hyperlink ref="B27" location="ANEXO3!A1" display="Cuentas de Resultados de las Nuevas Formas de la Economía Social. 2014" xr:uid="{00000000-0004-0000-0000-000011000000}"/>
  </hyperlinks>
  <pageMargins left="0.78740157480314965" right="0.78740157480314965" top="0.98425196850393704" bottom="0.98425196850393704" header="0" footer="0"/>
  <pageSetup paperSize="9" scale="75" orientation="portrait" r:id="rId1"/>
  <headerFooter alignWithMargins="0"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P37"/>
  <sheetViews>
    <sheetView zoomScale="140" zoomScaleNormal="140" workbookViewId="0">
      <selection activeCell="A3" sqref="A3"/>
    </sheetView>
  </sheetViews>
  <sheetFormatPr baseColWidth="10" defaultColWidth="11.42578125" defaultRowHeight="12.75" x14ac:dyDescent="0.2"/>
  <cols>
    <col min="1" max="1" width="13.7109375" style="2" customWidth="1"/>
    <col min="2" max="3" width="21" style="2" bestFit="1" customWidth="1"/>
    <col min="4" max="9" width="13.7109375" style="2" customWidth="1"/>
    <col min="10" max="10" width="13.5703125" style="2" bestFit="1" customWidth="1"/>
    <col min="11" max="11" width="15.140625" style="2" customWidth="1"/>
    <col min="12" max="16384" width="11.42578125" style="2"/>
  </cols>
  <sheetData>
    <row r="2" spans="1:16" ht="15" x14ac:dyDescent="0.25">
      <c r="A2" s="3" t="s">
        <v>242</v>
      </c>
    </row>
    <row r="3" spans="1:16" x14ac:dyDescent="0.2">
      <c r="A3" s="50" t="s">
        <v>70</v>
      </c>
      <c r="B3" s="1"/>
      <c r="C3" s="1"/>
      <c r="D3" s="1"/>
      <c r="E3" s="1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x14ac:dyDescent="0.2">
      <c r="K4" s="27"/>
    </row>
    <row r="5" spans="1:16" x14ac:dyDescent="0.2">
      <c r="A5" s="58"/>
      <c r="B5" s="32" t="s">
        <v>40</v>
      </c>
      <c r="C5" s="129" t="s">
        <v>153</v>
      </c>
      <c r="D5" s="129" t="s">
        <v>154</v>
      </c>
      <c r="E5" s="129" t="s">
        <v>155</v>
      </c>
      <c r="F5" s="32" t="s">
        <v>41</v>
      </c>
      <c r="G5" s="32" t="s">
        <v>42</v>
      </c>
      <c r="H5" s="32" t="s">
        <v>43</v>
      </c>
      <c r="I5" s="32" t="s">
        <v>44</v>
      </c>
      <c r="J5" s="32" t="s">
        <v>21</v>
      </c>
    </row>
    <row r="6" spans="1:16" x14ac:dyDescent="0.2">
      <c r="A6" s="12">
        <v>2004</v>
      </c>
      <c r="B6" s="4">
        <v>1268319133.46</v>
      </c>
      <c r="C6" s="4" t="s">
        <v>80</v>
      </c>
      <c r="D6" s="4" t="s">
        <v>80</v>
      </c>
      <c r="E6" s="4" t="s">
        <v>80</v>
      </c>
      <c r="F6" s="4">
        <v>41997322.299999997</v>
      </c>
      <c r="G6" s="4">
        <v>58796251.219999999</v>
      </c>
      <c r="H6" s="4">
        <v>146150681.604</v>
      </c>
      <c r="I6" s="4">
        <v>162949610.52399999</v>
      </c>
      <c r="J6" s="4">
        <f>B6+F6+G6+H6+I6</f>
        <v>1678212999.108</v>
      </c>
      <c r="K6" s="63"/>
    </row>
    <row r="7" spans="1:16" x14ac:dyDescent="0.2">
      <c r="A7" s="13">
        <v>2006</v>
      </c>
      <c r="B7" s="4">
        <v>1675104241</v>
      </c>
      <c r="C7" s="4" t="s">
        <v>80</v>
      </c>
      <c r="D7" s="4" t="s">
        <v>80</v>
      </c>
      <c r="E7" s="4" t="s">
        <v>80</v>
      </c>
      <c r="F7" s="4">
        <v>150042760</v>
      </c>
      <c r="G7" s="4">
        <v>114211653</v>
      </c>
      <c r="H7" s="4">
        <v>125408874</v>
      </c>
      <c r="I7" s="4">
        <v>174676645</v>
      </c>
      <c r="J7" s="4">
        <f t="shared" ref="J7:J15" si="0">B7+F7+G7+H7+I7</f>
        <v>2239444173</v>
      </c>
    </row>
    <row r="8" spans="1:16" x14ac:dyDescent="0.2">
      <c r="A8" s="13">
        <v>2008</v>
      </c>
      <c r="B8" s="4">
        <v>1959861909</v>
      </c>
      <c r="C8" s="4" t="s">
        <v>80</v>
      </c>
      <c r="D8" s="4" t="s">
        <v>80</v>
      </c>
      <c r="E8" s="4" t="s">
        <v>80</v>
      </c>
      <c r="F8" s="4">
        <v>189287966</v>
      </c>
      <c r="G8" s="4">
        <v>24409658</v>
      </c>
      <c r="H8" s="4">
        <v>166542425</v>
      </c>
      <c r="I8" s="4">
        <v>85507342</v>
      </c>
      <c r="J8" s="4">
        <f t="shared" si="0"/>
        <v>2425609300</v>
      </c>
    </row>
    <row r="9" spans="1:16" x14ac:dyDescent="0.2">
      <c r="A9" s="13">
        <v>2010</v>
      </c>
      <c r="B9" s="4">
        <v>1397054639</v>
      </c>
      <c r="C9" s="4" t="s">
        <v>80</v>
      </c>
      <c r="D9" s="4" t="s">
        <v>80</v>
      </c>
      <c r="E9" s="4" t="s">
        <v>80</v>
      </c>
      <c r="F9" s="4">
        <v>370036555</v>
      </c>
      <c r="G9" s="4">
        <v>148965042</v>
      </c>
      <c r="H9" s="4">
        <v>210994736</v>
      </c>
      <c r="I9" s="4">
        <v>123433888</v>
      </c>
      <c r="J9" s="4">
        <f t="shared" si="0"/>
        <v>2250484860</v>
      </c>
    </row>
    <row r="10" spans="1:16" x14ac:dyDescent="0.2">
      <c r="A10" s="13">
        <v>2012</v>
      </c>
      <c r="B10" s="4">
        <v>1588386617</v>
      </c>
      <c r="C10" s="4" t="s">
        <v>80</v>
      </c>
      <c r="D10" s="4" t="s">
        <v>80</v>
      </c>
      <c r="E10" s="4" t="s">
        <v>80</v>
      </c>
      <c r="F10" s="4">
        <v>440345111</v>
      </c>
      <c r="G10" s="4">
        <v>193840989</v>
      </c>
      <c r="H10" s="4">
        <v>295090191</v>
      </c>
      <c r="I10" s="4">
        <v>155592307</v>
      </c>
      <c r="J10" s="4">
        <f t="shared" si="0"/>
        <v>2673255215</v>
      </c>
    </row>
    <row r="11" spans="1:16" x14ac:dyDescent="0.2">
      <c r="A11" s="13">
        <v>2014</v>
      </c>
      <c r="B11" s="4">
        <v>1695499875</v>
      </c>
      <c r="C11" s="4" t="s">
        <v>80</v>
      </c>
      <c r="D11" s="4" t="s">
        <v>80</v>
      </c>
      <c r="E11" s="4" t="s">
        <v>80</v>
      </c>
      <c r="F11" s="4">
        <v>400880770</v>
      </c>
      <c r="G11" s="4">
        <v>202273272</v>
      </c>
      <c r="H11" s="4">
        <v>212963623</v>
      </c>
      <c r="I11" s="4">
        <v>141853065</v>
      </c>
      <c r="J11" s="4">
        <f t="shared" si="0"/>
        <v>2653470605</v>
      </c>
    </row>
    <row r="12" spans="1:16" x14ac:dyDescent="0.2">
      <c r="A12" s="13">
        <v>2016</v>
      </c>
      <c r="B12" s="4">
        <v>1740433777</v>
      </c>
      <c r="C12" s="4" t="s">
        <v>80</v>
      </c>
      <c r="D12" s="4" t="s">
        <v>80</v>
      </c>
      <c r="E12" s="4" t="s">
        <v>80</v>
      </c>
      <c r="F12" s="4">
        <v>385066395</v>
      </c>
      <c r="G12" s="4">
        <v>226195329</v>
      </c>
      <c r="H12" s="4">
        <v>232293656</v>
      </c>
      <c r="I12" s="4">
        <v>162571983</v>
      </c>
      <c r="J12" s="4">
        <f t="shared" si="0"/>
        <v>2746561140</v>
      </c>
    </row>
    <row r="13" spans="1:16" x14ac:dyDescent="0.2">
      <c r="A13" s="13"/>
      <c r="B13" s="4"/>
      <c r="C13" s="4"/>
      <c r="D13" s="4"/>
      <c r="E13" s="4"/>
      <c r="F13" s="4"/>
      <c r="G13" s="4"/>
      <c r="H13" s="4"/>
      <c r="I13" s="4"/>
      <c r="J13" s="4"/>
    </row>
    <row r="14" spans="1:16" x14ac:dyDescent="0.2">
      <c r="A14" s="13"/>
      <c r="B14" s="32" t="s">
        <v>40</v>
      </c>
      <c r="C14" s="129" t="s">
        <v>232</v>
      </c>
      <c r="D14" s="129" t="s">
        <v>154</v>
      </c>
      <c r="E14" s="4"/>
      <c r="F14" s="32" t="s">
        <v>41</v>
      </c>
      <c r="G14" s="32" t="s">
        <v>233</v>
      </c>
      <c r="H14" s="32" t="s">
        <v>43</v>
      </c>
      <c r="I14" s="32" t="s">
        <v>44</v>
      </c>
      <c r="J14" s="32" t="s">
        <v>21</v>
      </c>
      <c r="L14" s="4"/>
    </row>
    <row r="15" spans="1:16" x14ac:dyDescent="0.2">
      <c r="A15" s="13">
        <v>2018</v>
      </c>
      <c r="B15" s="4">
        <v>1917403007</v>
      </c>
      <c r="C15" s="4" t="s">
        <v>80</v>
      </c>
      <c r="D15" s="4" t="s">
        <v>80</v>
      </c>
      <c r="E15" s="4"/>
      <c r="F15" s="4">
        <v>417672992</v>
      </c>
      <c r="G15" s="4">
        <v>253097142</v>
      </c>
      <c r="H15" s="4">
        <v>251979851</v>
      </c>
      <c r="I15" s="4">
        <v>196970083</v>
      </c>
      <c r="J15" s="4">
        <f t="shared" si="0"/>
        <v>3037123075</v>
      </c>
      <c r="K15" s="63"/>
    </row>
    <row r="16" spans="1:16" x14ac:dyDescent="0.2">
      <c r="A16" s="13">
        <v>2020</v>
      </c>
      <c r="B16" s="4">
        <v>1661909940</v>
      </c>
      <c r="C16" s="4">
        <v>1552560425</v>
      </c>
      <c r="D16" s="4">
        <v>109349515</v>
      </c>
      <c r="E16" s="4"/>
      <c r="F16" s="4">
        <v>283083269</v>
      </c>
      <c r="G16" s="4">
        <v>213603625</v>
      </c>
      <c r="H16" s="4">
        <v>187860005</v>
      </c>
      <c r="I16" s="4">
        <v>180482133</v>
      </c>
      <c r="J16" s="4">
        <f t="shared" ref="J16" si="1">B16+F16+G16+H16+I16</f>
        <v>2526938972</v>
      </c>
      <c r="K16" s="63"/>
    </row>
    <row r="17" spans="1:16" x14ac:dyDescent="0.2">
      <c r="A17" s="35">
        <v>2022</v>
      </c>
      <c r="B17" s="4">
        <v>2104466306</v>
      </c>
      <c r="C17" s="4">
        <v>1981022084</v>
      </c>
      <c r="D17" s="4">
        <v>123444222</v>
      </c>
      <c r="E17" s="4"/>
      <c r="F17" s="4">
        <v>328548428</v>
      </c>
      <c r="G17" s="4">
        <v>409325714</v>
      </c>
      <c r="H17" s="4">
        <v>139326907</v>
      </c>
      <c r="I17" s="4">
        <v>367542775</v>
      </c>
      <c r="J17" s="4">
        <f>SUM(C17:I17)</f>
        <v>3349210130</v>
      </c>
      <c r="K17" s="63"/>
    </row>
    <row r="18" spans="1:16" x14ac:dyDescent="0.2">
      <c r="B18" s="63"/>
    </row>
    <row r="19" spans="1:16" ht="15" x14ac:dyDescent="0.25">
      <c r="A19" s="3" t="s">
        <v>165</v>
      </c>
    </row>
    <row r="20" spans="1:16" x14ac:dyDescent="0.2">
      <c r="A20" s="50" t="s">
        <v>70</v>
      </c>
      <c r="B20" s="1"/>
      <c r="C20" s="1"/>
      <c r="D20" s="1"/>
      <c r="E20" s="1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1:16" x14ac:dyDescent="0.2">
      <c r="K21" s="27"/>
    </row>
    <row r="22" spans="1:16" x14ac:dyDescent="0.2">
      <c r="A22" s="111"/>
      <c r="B22" s="106" t="s">
        <v>40</v>
      </c>
      <c r="C22" s="131" t="s">
        <v>153</v>
      </c>
      <c r="D22" s="131" t="s">
        <v>154</v>
      </c>
      <c r="E22" s="131" t="s">
        <v>155</v>
      </c>
      <c r="F22" s="106" t="s">
        <v>41</v>
      </c>
      <c r="G22" s="106" t="s">
        <v>42</v>
      </c>
      <c r="H22" s="106" t="s">
        <v>43</v>
      </c>
      <c r="I22" s="106" t="s">
        <v>44</v>
      </c>
      <c r="J22" s="106" t="s">
        <v>21</v>
      </c>
    </row>
    <row r="23" spans="1:16" x14ac:dyDescent="0.2">
      <c r="A23" s="107">
        <v>2004</v>
      </c>
      <c r="B23" s="108" t="s">
        <v>80</v>
      </c>
      <c r="C23" s="108" t="s">
        <v>80</v>
      </c>
      <c r="D23" s="108" t="s">
        <v>80</v>
      </c>
      <c r="E23" s="108" t="s">
        <v>80</v>
      </c>
      <c r="F23" s="108" t="s">
        <v>80</v>
      </c>
      <c r="G23" s="108" t="s">
        <v>80</v>
      </c>
      <c r="H23" s="108" t="s">
        <v>80</v>
      </c>
      <c r="I23" s="108" t="s">
        <v>80</v>
      </c>
      <c r="J23" s="108">
        <v>1569059246</v>
      </c>
      <c r="K23" s="63"/>
    </row>
    <row r="24" spans="1:16" x14ac:dyDescent="0.2">
      <c r="A24" s="109">
        <v>2006</v>
      </c>
      <c r="B24" s="108" t="s">
        <v>80</v>
      </c>
      <c r="C24" s="108" t="s">
        <v>80</v>
      </c>
      <c r="D24" s="108" t="s">
        <v>80</v>
      </c>
      <c r="E24" s="108" t="s">
        <v>80</v>
      </c>
      <c r="F24" s="108" t="s">
        <v>80</v>
      </c>
      <c r="G24" s="108" t="s">
        <v>80</v>
      </c>
      <c r="H24" s="108" t="s">
        <v>80</v>
      </c>
      <c r="I24" s="108" t="s">
        <v>80</v>
      </c>
      <c r="J24" s="108">
        <v>2100893889</v>
      </c>
    </row>
    <row r="25" spans="1:16" x14ac:dyDescent="0.2">
      <c r="A25" s="109">
        <v>2008</v>
      </c>
      <c r="B25" s="108">
        <v>1832719739.3199999</v>
      </c>
      <c r="C25" s="108" t="s">
        <v>80</v>
      </c>
      <c r="D25" s="108" t="s">
        <v>80</v>
      </c>
      <c r="E25" s="108" t="s">
        <v>80</v>
      </c>
      <c r="F25" s="108">
        <v>187516021.37</v>
      </c>
      <c r="G25" s="108">
        <v>23408461.699999999</v>
      </c>
      <c r="H25" s="108">
        <v>161851525.38999999</v>
      </c>
      <c r="I25" s="108">
        <v>73278771.909999996</v>
      </c>
      <c r="J25" s="108">
        <v>2278774520</v>
      </c>
    </row>
    <row r="26" spans="1:16" x14ac:dyDescent="0.2">
      <c r="A26" s="109">
        <v>2010</v>
      </c>
      <c r="B26" s="108">
        <v>1320051369.924</v>
      </c>
      <c r="C26" s="108" t="s">
        <v>80</v>
      </c>
      <c r="D26" s="108" t="s">
        <v>80</v>
      </c>
      <c r="E26" s="108" t="s">
        <v>80</v>
      </c>
      <c r="F26" s="108">
        <v>368215472.53100002</v>
      </c>
      <c r="G26" s="108">
        <v>146944839.176</v>
      </c>
      <c r="H26" s="108">
        <v>207929597.03299999</v>
      </c>
      <c r="I26" s="108">
        <v>117840487.406</v>
      </c>
      <c r="J26" s="108">
        <v>2160981766</v>
      </c>
    </row>
    <row r="27" spans="1:16" x14ac:dyDescent="0.2">
      <c r="A27" s="109">
        <v>2012</v>
      </c>
      <c r="B27" s="108">
        <v>1494804808.9000001</v>
      </c>
      <c r="C27" s="108" t="s">
        <v>80</v>
      </c>
      <c r="D27" s="108" t="s">
        <v>80</v>
      </c>
      <c r="E27" s="108" t="s">
        <v>80</v>
      </c>
      <c r="F27" s="108">
        <v>435280251.89999998</v>
      </c>
      <c r="G27" s="108">
        <v>189983063.44</v>
      </c>
      <c r="H27" s="108">
        <v>285271917.50999999</v>
      </c>
      <c r="I27" s="108">
        <v>153033742.69999999</v>
      </c>
      <c r="J27" s="108">
        <v>2558373784</v>
      </c>
    </row>
    <row r="28" spans="1:16" x14ac:dyDescent="0.2">
      <c r="A28" s="109">
        <v>2014</v>
      </c>
      <c r="B28" s="108">
        <v>1591059228</v>
      </c>
      <c r="C28" s="108" t="s">
        <v>80</v>
      </c>
      <c r="D28" s="108" t="s">
        <v>80</v>
      </c>
      <c r="E28" s="108" t="s">
        <v>80</v>
      </c>
      <c r="F28" s="108">
        <v>397845670</v>
      </c>
      <c r="G28" s="108">
        <v>199688078</v>
      </c>
      <c r="H28" s="108">
        <v>204668504</v>
      </c>
      <c r="I28" s="108">
        <v>138851915</v>
      </c>
      <c r="J28" s="108">
        <v>2532113395</v>
      </c>
      <c r="K28" s="63"/>
    </row>
    <row r="29" spans="1:16" x14ac:dyDescent="0.2">
      <c r="A29" s="109">
        <v>2016</v>
      </c>
      <c r="B29" s="108">
        <v>1636089374</v>
      </c>
      <c r="C29" s="108" t="s">
        <v>80</v>
      </c>
      <c r="D29" s="108" t="s">
        <v>80</v>
      </c>
      <c r="E29" s="108" t="s">
        <v>80</v>
      </c>
      <c r="F29" s="108">
        <v>380517427</v>
      </c>
      <c r="G29" s="108">
        <v>220765668</v>
      </c>
      <c r="H29" s="108">
        <v>225462614</v>
      </c>
      <c r="I29" s="108">
        <v>158032699</v>
      </c>
      <c r="J29" s="108">
        <f>+B29+F29+G29+H29+I29</f>
        <v>2620867782</v>
      </c>
      <c r="K29" s="63"/>
    </row>
    <row r="30" spans="1:16" x14ac:dyDescent="0.2">
      <c r="A30" s="109"/>
      <c r="B30" s="108"/>
      <c r="C30" s="108"/>
      <c r="D30" s="108"/>
      <c r="E30" s="108"/>
      <c r="F30" s="108"/>
      <c r="G30" s="108"/>
      <c r="H30" s="108"/>
      <c r="I30" s="108"/>
      <c r="J30" s="108"/>
      <c r="K30" s="63"/>
    </row>
    <row r="31" spans="1:16" x14ac:dyDescent="0.2">
      <c r="A31" s="109"/>
      <c r="B31" s="106" t="s">
        <v>40</v>
      </c>
      <c r="C31" s="131" t="s">
        <v>232</v>
      </c>
      <c r="D31" s="131" t="s">
        <v>154</v>
      </c>
      <c r="E31" s="108"/>
      <c r="F31" s="106" t="s">
        <v>41</v>
      </c>
      <c r="G31" s="106" t="s">
        <v>233</v>
      </c>
      <c r="H31" s="106" t="s">
        <v>43</v>
      </c>
      <c r="I31" s="106" t="s">
        <v>44</v>
      </c>
      <c r="J31" s="106" t="s">
        <v>21</v>
      </c>
      <c r="K31" s="63"/>
    </row>
    <row r="32" spans="1:16" x14ac:dyDescent="0.2">
      <c r="A32" s="109">
        <v>2018</v>
      </c>
      <c r="B32" s="108">
        <v>1743247962</v>
      </c>
      <c r="C32" s="108" t="s">
        <v>80</v>
      </c>
      <c r="D32" s="108" t="s">
        <v>80</v>
      </c>
      <c r="E32" s="108"/>
      <c r="F32" s="108">
        <v>412729329</v>
      </c>
      <c r="G32" s="108">
        <v>245768470</v>
      </c>
      <c r="H32" s="108">
        <v>247626333</v>
      </c>
      <c r="I32" s="108">
        <v>193539365</v>
      </c>
      <c r="J32" s="108">
        <f>+B32+F32+G32+H32+I32</f>
        <v>2842911459</v>
      </c>
    </row>
    <row r="33" spans="1:10" x14ac:dyDescent="0.2">
      <c r="A33" s="109">
        <v>2020</v>
      </c>
      <c r="B33" s="108">
        <v>1526494676</v>
      </c>
      <c r="C33" s="108">
        <v>1433498866</v>
      </c>
      <c r="D33" s="108">
        <v>92995810</v>
      </c>
      <c r="E33" s="108"/>
      <c r="F33" s="108">
        <v>279343127</v>
      </c>
      <c r="G33" s="108">
        <v>209541807</v>
      </c>
      <c r="H33" s="108">
        <v>182696079</v>
      </c>
      <c r="I33" s="108">
        <v>173906781</v>
      </c>
      <c r="J33" s="108">
        <f>SUM(C33:I33)</f>
        <v>2371982470</v>
      </c>
    </row>
    <row r="34" spans="1:10" x14ac:dyDescent="0.2">
      <c r="A34" s="110">
        <v>2022</v>
      </c>
      <c r="B34" s="108">
        <f>C34+D34</f>
        <v>1957351039</v>
      </c>
      <c r="C34" s="108">
        <v>1837940647</v>
      </c>
      <c r="D34" s="108">
        <v>119410392</v>
      </c>
      <c r="E34" s="108"/>
      <c r="F34" s="108">
        <v>323213514</v>
      </c>
      <c r="G34" s="108">
        <v>401973603</v>
      </c>
      <c r="H34" s="108">
        <v>136740216</v>
      </c>
      <c r="I34" s="108">
        <v>352205025</v>
      </c>
      <c r="J34" s="108">
        <f>SUM(C34:I34)</f>
        <v>3171483397</v>
      </c>
    </row>
    <row r="35" spans="1:10" x14ac:dyDescent="0.2">
      <c r="A35" s="11" t="s">
        <v>241</v>
      </c>
      <c r="J35" s="130"/>
    </row>
    <row r="36" spans="1:10" x14ac:dyDescent="0.2">
      <c r="C36" s="63"/>
    </row>
    <row r="37" spans="1:10" x14ac:dyDescent="0.2">
      <c r="B37" s="63"/>
      <c r="C37" s="63"/>
      <c r="D37" s="63"/>
      <c r="E37" s="63"/>
    </row>
  </sheetData>
  <pageMargins left="0.7" right="0.7" top="0.75" bottom="0.75" header="0.3" footer="0.3"/>
  <pageSetup paperSize="9" scale="95" orientation="landscape" r:id="rId1"/>
  <colBreaks count="1" manualBreakCount="1">
    <brk id="10" max="1048575" man="1"/>
  </colBreaks>
  <ignoredErrors>
    <ignoredError sqref="J17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T127"/>
  <sheetViews>
    <sheetView zoomScale="120" zoomScaleNormal="120" workbookViewId="0">
      <selection activeCell="L5" sqref="L5:S13"/>
    </sheetView>
  </sheetViews>
  <sheetFormatPr baseColWidth="10" defaultColWidth="11.42578125" defaultRowHeight="12.75" x14ac:dyDescent="0.2"/>
  <cols>
    <col min="1" max="1" width="20" style="7" customWidth="1"/>
    <col min="2" max="9" width="10.7109375" style="7" customWidth="1"/>
    <col min="10" max="10" width="11.42578125" style="2"/>
    <col min="11" max="11" width="19.28515625" style="2" bestFit="1" customWidth="1"/>
    <col min="12" max="12" width="10.7109375" style="2" customWidth="1"/>
    <col min="13" max="16384" width="11.42578125" style="2"/>
  </cols>
  <sheetData>
    <row r="1" spans="1:20" ht="15" x14ac:dyDescent="0.25">
      <c r="A1" s="3" t="s">
        <v>217</v>
      </c>
    </row>
    <row r="2" spans="1:20" x14ac:dyDescent="0.2">
      <c r="A2" s="50" t="s">
        <v>72</v>
      </c>
    </row>
    <row r="3" spans="1:20" x14ac:dyDescent="0.2">
      <c r="A3" s="50"/>
    </row>
    <row r="4" spans="1:20" ht="18" x14ac:dyDescent="0.2">
      <c r="A4" s="33"/>
      <c r="B4" s="42" t="s">
        <v>21</v>
      </c>
      <c r="C4" s="42" t="s">
        <v>127</v>
      </c>
      <c r="D4" s="42" t="s">
        <v>55</v>
      </c>
      <c r="E4" s="42" t="s">
        <v>56</v>
      </c>
      <c r="F4" s="42" t="s">
        <v>57</v>
      </c>
      <c r="G4" s="42" t="s">
        <v>47</v>
      </c>
      <c r="H4" s="42" t="s">
        <v>48</v>
      </c>
      <c r="I4" s="42" t="s">
        <v>49</v>
      </c>
      <c r="K4" s="98" t="s">
        <v>29</v>
      </c>
      <c r="L4" s="99" t="s">
        <v>21</v>
      </c>
      <c r="M4" s="99" t="s">
        <v>127</v>
      </c>
      <c r="N4" s="99" t="s">
        <v>55</v>
      </c>
      <c r="O4" s="99" t="s">
        <v>56</v>
      </c>
      <c r="P4" s="99" t="s">
        <v>57</v>
      </c>
      <c r="Q4" s="99" t="s">
        <v>47</v>
      </c>
      <c r="R4" s="99" t="s">
        <v>48</v>
      </c>
      <c r="S4" s="99" t="s">
        <v>49</v>
      </c>
    </row>
    <row r="5" spans="1:20" ht="18.75" x14ac:dyDescent="0.2">
      <c r="A5" s="100" t="s">
        <v>50</v>
      </c>
      <c r="B5" s="101">
        <v>30</v>
      </c>
      <c r="C5" s="101">
        <v>20.2</v>
      </c>
      <c r="D5" s="101">
        <v>33.9</v>
      </c>
      <c r="E5" s="101">
        <v>63.5</v>
      </c>
      <c r="F5" s="101">
        <v>76.599999999999994</v>
      </c>
      <c r="G5" s="101">
        <v>80</v>
      </c>
      <c r="H5" s="101">
        <v>69.099999999999994</v>
      </c>
      <c r="I5" s="101">
        <v>74.900000000000006</v>
      </c>
      <c r="K5" s="103" t="s">
        <v>50</v>
      </c>
      <c r="L5" s="102">
        <v>33.299999999999997</v>
      </c>
      <c r="M5" s="102">
        <v>23</v>
      </c>
      <c r="N5" s="102">
        <v>35.5</v>
      </c>
      <c r="O5" s="102">
        <v>73.7</v>
      </c>
      <c r="P5" s="102">
        <v>77.2</v>
      </c>
      <c r="Q5" s="102">
        <v>81.5</v>
      </c>
      <c r="R5" s="102">
        <v>67.900000000000006</v>
      </c>
      <c r="S5" s="102">
        <v>78</v>
      </c>
    </row>
    <row r="6" spans="1:20" ht="21" customHeight="1" x14ac:dyDescent="0.2">
      <c r="A6" s="100" t="s">
        <v>51</v>
      </c>
      <c r="B6" s="101">
        <v>28</v>
      </c>
      <c r="C6" s="101">
        <v>19.2</v>
      </c>
      <c r="D6" s="101">
        <v>29</v>
      </c>
      <c r="E6" s="101">
        <v>58.2</v>
      </c>
      <c r="F6" s="101">
        <v>76.2</v>
      </c>
      <c r="G6" s="101">
        <v>79.7</v>
      </c>
      <c r="H6" s="101">
        <v>69.099999999999994</v>
      </c>
      <c r="I6" s="101">
        <v>69.2</v>
      </c>
      <c r="K6" s="103" t="s">
        <v>51</v>
      </c>
      <c r="L6" s="102">
        <v>29.6</v>
      </c>
      <c r="M6" s="102">
        <v>20.7</v>
      </c>
      <c r="N6" s="102">
        <v>27.9</v>
      </c>
      <c r="O6" s="102">
        <v>62.4</v>
      </c>
      <c r="P6" s="102">
        <v>78.3</v>
      </c>
      <c r="Q6" s="102">
        <v>81.2</v>
      </c>
      <c r="R6" s="102">
        <v>67.900000000000006</v>
      </c>
      <c r="S6" s="102">
        <v>71.5</v>
      </c>
      <c r="T6" s="45"/>
    </row>
    <row r="7" spans="1:20" ht="21" customHeight="1" x14ac:dyDescent="0.2">
      <c r="A7" s="100" t="s">
        <v>52</v>
      </c>
      <c r="B7" s="101">
        <v>28.2</v>
      </c>
      <c r="C7" s="101">
        <v>17.399999999999999</v>
      </c>
      <c r="D7" s="101">
        <v>41.3</v>
      </c>
      <c r="E7" s="101">
        <v>54.3</v>
      </c>
      <c r="F7" s="101">
        <v>64.8</v>
      </c>
      <c r="G7" s="101">
        <v>71.900000000000006</v>
      </c>
      <c r="H7" s="101">
        <v>63.6</v>
      </c>
      <c r="I7" s="101">
        <v>74.900000000000006</v>
      </c>
      <c r="K7" s="103" t="s">
        <v>52</v>
      </c>
      <c r="L7" s="102">
        <v>26.6</v>
      </c>
      <c r="M7" s="102">
        <v>15.9</v>
      </c>
      <c r="N7" s="102">
        <v>38.299999999999997</v>
      </c>
      <c r="O7" s="102">
        <v>52.2</v>
      </c>
      <c r="P7" s="102">
        <v>64.3</v>
      </c>
      <c r="Q7" s="102">
        <v>73.099999999999994</v>
      </c>
      <c r="R7" s="102">
        <v>62.2</v>
      </c>
      <c r="S7" s="102">
        <v>78</v>
      </c>
      <c r="T7" s="45"/>
    </row>
    <row r="8" spans="1:20" ht="21" customHeight="1" x14ac:dyDescent="0.2">
      <c r="A8" s="100" t="s">
        <v>53</v>
      </c>
      <c r="B8" s="101">
        <v>20.8</v>
      </c>
      <c r="C8" s="101">
        <v>12.5</v>
      </c>
      <c r="D8" s="101">
        <v>22.7</v>
      </c>
      <c r="E8" s="101">
        <v>44.3</v>
      </c>
      <c r="F8" s="101">
        <v>67.099999999999994</v>
      </c>
      <c r="G8" s="101">
        <v>72.900000000000006</v>
      </c>
      <c r="H8" s="101">
        <v>69.099999999999994</v>
      </c>
      <c r="I8" s="101">
        <v>74.900000000000006</v>
      </c>
      <c r="K8" s="103" t="s">
        <v>53</v>
      </c>
      <c r="L8" s="102">
        <v>22.3</v>
      </c>
      <c r="M8" s="102">
        <v>13.1</v>
      </c>
      <c r="N8" s="102">
        <v>23.2</v>
      </c>
      <c r="O8" s="102">
        <v>50.4</v>
      </c>
      <c r="P8" s="102">
        <v>67.900000000000006</v>
      </c>
      <c r="Q8" s="102">
        <v>74</v>
      </c>
      <c r="R8" s="102">
        <v>67.900000000000006</v>
      </c>
      <c r="S8" s="102">
        <v>78</v>
      </c>
      <c r="T8" s="45"/>
    </row>
    <row r="9" spans="1:20" ht="21" customHeight="1" x14ac:dyDescent="0.2">
      <c r="A9" s="100" t="s">
        <v>54</v>
      </c>
      <c r="B9" s="101">
        <v>22.9</v>
      </c>
      <c r="C9" s="101">
        <v>13.8</v>
      </c>
      <c r="D9" s="101">
        <v>29.5</v>
      </c>
      <c r="E9" s="101">
        <v>51.4</v>
      </c>
      <c r="F9" s="101">
        <v>56</v>
      </c>
      <c r="G9" s="101">
        <v>57.8</v>
      </c>
      <c r="H9" s="101">
        <v>69.099999999999994</v>
      </c>
      <c r="I9" s="101">
        <v>74.900000000000006</v>
      </c>
      <c r="K9" s="103" t="s">
        <v>54</v>
      </c>
      <c r="L9" s="102">
        <v>21.9</v>
      </c>
      <c r="M9" s="102">
        <v>12.8</v>
      </c>
      <c r="N9" s="102">
        <v>26.6</v>
      </c>
      <c r="O9" s="102">
        <v>51.7</v>
      </c>
      <c r="P9" s="102">
        <v>55.6</v>
      </c>
      <c r="Q9" s="102">
        <v>58.3</v>
      </c>
      <c r="R9" s="102">
        <v>67.900000000000006</v>
      </c>
      <c r="S9" s="102">
        <v>78</v>
      </c>
      <c r="T9" s="45"/>
    </row>
    <row r="10" spans="1:20" ht="21" customHeight="1" x14ac:dyDescent="0.2">
      <c r="A10" s="100" t="s">
        <v>110</v>
      </c>
      <c r="B10" s="101">
        <v>19.899999999999999</v>
      </c>
      <c r="C10" s="101">
        <v>13</v>
      </c>
      <c r="D10" s="101">
        <v>23.8</v>
      </c>
      <c r="E10" s="101">
        <v>34.299999999999997</v>
      </c>
      <c r="F10" s="101">
        <v>64.400000000000006</v>
      </c>
      <c r="G10" s="101">
        <v>53.4</v>
      </c>
      <c r="H10" s="101">
        <v>53.8</v>
      </c>
      <c r="I10" s="101">
        <v>69.2</v>
      </c>
      <c r="K10" s="103" t="s">
        <v>110</v>
      </c>
      <c r="L10" s="102">
        <v>20.8</v>
      </c>
      <c r="M10" s="102">
        <v>13.5</v>
      </c>
      <c r="N10" s="102">
        <v>24.3</v>
      </c>
      <c r="O10" s="102">
        <v>35.9</v>
      </c>
      <c r="P10" s="102">
        <v>64.900000000000006</v>
      </c>
      <c r="Q10" s="102">
        <v>53.8</v>
      </c>
      <c r="R10" s="102">
        <v>51.9</v>
      </c>
      <c r="S10" s="102">
        <v>71.5</v>
      </c>
      <c r="T10" s="45"/>
    </row>
    <row r="11" spans="1:20" ht="21" customHeight="1" x14ac:dyDescent="0.2">
      <c r="A11" s="100" t="s">
        <v>108</v>
      </c>
      <c r="B11" s="101">
        <v>9.9</v>
      </c>
      <c r="C11" s="101">
        <v>6.1</v>
      </c>
      <c r="D11" s="101">
        <v>12.1</v>
      </c>
      <c r="E11" s="101">
        <v>15.7</v>
      </c>
      <c r="F11" s="101">
        <v>28.7</v>
      </c>
      <c r="G11" s="101">
        <v>27.4</v>
      </c>
      <c r="H11" s="101">
        <v>56.1</v>
      </c>
      <c r="I11" s="101">
        <v>42.8</v>
      </c>
      <c r="K11" s="103" t="s">
        <v>108</v>
      </c>
      <c r="L11" s="102">
        <v>10.4</v>
      </c>
      <c r="M11" s="102">
        <v>6.6</v>
      </c>
      <c r="N11" s="102">
        <v>12</v>
      </c>
      <c r="O11" s="102">
        <v>15</v>
      </c>
      <c r="P11" s="102">
        <v>29.4</v>
      </c>
      <c r="Q11" s="102">
        <v>26.6</v>
      </c>
      <c r="R11" s="102">
        <v>54.4</v>
      </c>
      <c r="S11" s="102">
        <v>41.6</v>
      </c>
      <c r="T11" s="45"/>
    </row>
    <row r="12" spans="1:20" ht="21" customHeight="1" x14ac:dyDescent="0.2">
      <c r="A12" s="100" t="s">
        <v>229</v>
      </c>
      <c r="B12" s="101">
        <v>16.899999999999999</v>
      </c>
      <c r="C12" s="101">
        <v>9.5</v>
      </c>
      <c r="D12" s="101">
        <v>15.5</v>
      </c>
      <c r="E12" s="101">
        <v>33.700000000000003</v>
      </c>
      <c r="F12" s="101">
        <v>70.5</v>
      </c>
      <c r="G12" s="101">
        <v>81.400000000000006</v>
      </c>
      <c r="H12" s="101">
        <v>69.099999999999994</v>
      </c>
      <c r="I12" s="101">
        <v>69.2</v>
      </c>
      <c r="K12" s="103" t="s">
        <v>229</v>
      </c>
      <c r="L12" s="102">
        <v>17.899999999999999</v>
      </c>
      <c r="M12" s="102">
        <v>9.9</v>
      </c>
      <c r="N12" s="102">
        <v>15</v>
      </c>
      <c r="O12" s="102">
        <v>36.4</v>
      </c>
      <c r="P12" s="102">
        <v>70.5</v>
      </c>
      <c r="Q12" s="102">
        <v>82.9</v>
      </c>
      <c r="R12" s="102">
        <v>67.900000000000006</v>
      </c>
      <c r="S12" s="102">
        <v>71.5</v>
      </c>
      <c r="T12" s="45"/>
    </row>
    <row r="13" spans="1:20" ht="20.25" customHeight="1" x14ac:dyDescent="0.2">
      <c r="A13" s="100" t="s">
        <v>230</v>
      </c>
      <c r="B13" s="101">
        <v>22.4</v>
      </c>
      <c r="C13" s="101">
        <v>15.3</v>
      </c>
      <c r="D13" s="101">
        <v>23.9</v>
      </c>
      <c r="E13" s="101">
        <v>46.4</v>
      </c>
      <c r="F13" s="101">
        <v>54.3</v>
      </c>
      <c r="G13" s="101">
        <v>66.400000000000006</v>
      </c>
      <c r="H13" s="101">
        <v>65.3</v>
      </c>
      <c r="I13" s="101">
        <v>55.9</v>
      </c>
      <c r="K13" s="103" t="s">
        <v>230</v>
      </c>
      <c r="L13" s="102">
        <v>22.6</v>
      </c>
      <c r="M13" s="102">
        <v>15</v>
      </c>
      <c r="N13" s="102">
        <v>23.7</v>
      </c>
      <c r="O13" s="102">
        <v>48.7</v>
      </c>
      <c r="P13" s="102">
        <v>53.7</v>
      </c>
      <c r="Q13" s="102">
        <v>67.3</v>
      </c>
      <c r="R13" s="102">
        <v>64</v>
      </c>
      <c r="S13" s="102">
        <v>56.4</v>
      </c>
      <c r="T13" s="45"/>
    </row>
    <row r="14" spans="1:20" ht="30" customHeight="1" x14ac:dyDescent="0.2">
      <c r="A14" s="2"/>
      <c r="B14" s="2"/>
      <c r="C14" s="2"/>
      <c r="D14" s="2"/>
      <c r="E14" s="2"/>
      <c r="F14" s="2"/>
      <c r="G14" s="2"/>
      <c r="H14" s="2"/>
      <c r="I14" s="2"/>
      <c r="T14" s="45"/>
    </row>
    <row r="15" spans="1:20" ht="15" x14ac:dyDescent="0.25">
      <c r="A15" s="3" t="s">
        <v>156</v>
      </c>
    </row>
    <row r="16" spans="1:20" x14ac:dyDescent="0.2">
      <c r="A16" s="50" t="s">
        <v>72</v>
      </c>
    </row>
    <row r="17" spans="1:20" x14ac:dyDescent="0.2">
      <c r="A17" s="50"/>
    </row>
    <row r="18" spans="1:20" ht="18" x14ac:dyDescent="0.2">
      <c r="A18" s="33"/>
      <c r="B18" s="42" t="s">
        <v>21</v>
      </c>
      <c r="C18" s="42" t="s">
        <v>46</v>
      </c>
      <c r="D18" s="42" t="s">
        <v>55</v>
      </c>
      <c r="E18" s="42" t="s">
        <v>56</v>
      </c>
      <c r="F18" s="42" t="s">
        <v>57</v>
      </c>
      <c r="G18" s="42" t="s">
        <v>47</v>
      </c>
      <c r="H18" s="42" t="s">
        <v>48</v>
      </c>
      <c r="I18" s="42" t="s">
        <v>49</v>
      </c>
      <c r="K18" s="98" t="s">
        <v>29</v>
      </c>
      <c r="L18" s="99" t="s">
        <v>21</v>
      </c>
      <c r="M18" s="99" t="s">
        <v>127</v>
      </c>
      <c r="N18" s="99" t="s">
        <v>55</v>
      </c>
      <c r="O18" s="99" t="s">
        <v>56</v>
      </c>
      <c r="P18" s="99" t="s">
        <v>57</v>
      </c>
      <c r="Q18" s="99" t="s">
        <v>47</v>
      </c>
      <c r="R18" s="99" t="s">
        <v>48</v>
      </c>
      <c r="S18" s="99" t="s">
        <v>49</v>
      </c>
    </row>
    <row r="19" spans="1:20" ht="18.75" x14ac:dyDescent="0.2">
      <c r="A19" s="100" t="s">
        <v>50</v>
      </c>
      <c r="B19" s="101">
        <v>29.2</v>
      </c>
      <c r="C19" s="101">
        <v>18</v>
      </c>
      <c r="D19" s="101">
        <v>29.8</v>
      </c>
      <c r="E19" s="101">
        <v>63.2</v>
      </c>
      <c r="F19" s="101">
        <v>83.7</v>
      </c>
      <c r="G19" s="101">
        <v>91.6</v>
      </c>
      <c r="H19" s="101">
        <v>100</v>
      </c>
      <c r="I19" s="101">
        <v>100</v>
      </c>
      <c r="K19" s="103" t="s">
        <v>50</v>
      </c>
      <c r="L19" s="102">
        <v>33.9</v>
      </c>
      <c r="M19" s="102">
        <v>21</v>
      </c>
      <c r="N19" s="102">
        <v>34.299999999999997</v>
      </c>
      <c r="O19" s="102">
        <v>79.3</v>
      </c>
      <c r="P19" s="102">
        <v>84.3</v>
      </c>
      <c r="Q19" s="102">
        <v>91.2</v>
      </c>
      <c r="R19" s="102">
        <v>100</v>
      </c>
      <c r="S19" s="102">
        <v>100</v>
      </c>
    </row>
    <row r="20" spans="1:20" x14ac:dyDescent="0.2">
      <c r="A20" s="100" t="s">
        <v>51</v>
      </c>
      <c r="B20" s="101">
        <v>28.4</v>
      </c>
      <c r="C20" s="101">
        <v>17.399999999999999</v>
      </c>
      <c r="D20" s="101">
        <v>30.1</v>
      </c>
      <c r="E20" s="101">
        <v>57.3</v>
      </c>
      <c r="F20" s="101">
        <v>86.4</v>
      </c>
      <c r="G20" s="101">
        <v>92.3</v>
      </c>
      <c r="H20" s="101">
        <v>96</v>
      </c>
      <c r="I20" s="101">
        <v>100</v>
      </c>
      <c r="K20" s="103" t="s">
        <v>51</v>
      </c>
      <c r="L20" s="102">
        <v>30.8</v>
      </c>
      <c r="M20" s="102">
        <v>19.7</v>
      </c>
      <c r="N20" s="102">
        <v>27.4</v>
      </c>
      <c r="O20" s="102">
        <v>63</v>
      </c>
      <c r="P20" s="102">
        <v>86.8</v>
      </c>
      <c r="Q20" s="102">
        <v>94.1</v>
      </c>
      <c r="R20" s="102">
        <v>100</v>
      </c>
      <c r="S20" s="102">
        <v>100</v>
      </c>
    </row>
    <row r="21" spans="1:20" ht="21" customHeight="1" x14ac:dyDescent="0.2">
      <c r="A21" s="100" t="s">
        <v>52</v>
      </c>
      <c r="B21" s="101">
        <v>30.7</v>
      </c>
      <c r="C21" s="101">
        <v>18</v>
      </c>
      <c r="D21" s="101">
        <v>43.5</v>
      </c>
      <c r="E21" s="101">
        <v>56.1</v>
      </c>
      <c r="F21" s="101">
        <v>81.099999999999994</v>
      </c>
      <c r="G21" s="101">
        <v>81.8</v>
      </c>
      <c r="H21" s="101">
        <v>96</v>
      </c>
      <c r="I21" s="101">
        <v>100</v>
      </c>
      <c r="K21" s="103" t="s">
        <v>52</v>
      </c>
      <c r="L21" s="102">
        <v>30</v>
      </c>
      <c r="M21" s="102">
        <v>17.8</v>
      </c>
      <c r="N21" s="102">
        <v>36.5</v>
      </c>
      <c r="O21" s="102">
        <v>58.7</v>
      </c>
      <c r="P21" s="102">
        <v>82.7</v>
      </c>
      <c r="Q21" s="102">
        <v>81</v>
      </c>
      <c r="R21" s="102">
        <v>100</v>
      </c>
      <c r="S21" s="102">
        <v>100</v>
      </c>
      <c r="T21" s="45"/>
    </row>
    <row r="22" spans="1:20" ht="21" customHeight="1" x14ac:dyDescent="0.2">
      <c r="A22" s="100" t="s">
        <v>53</v>
      </c>
      <c r="B22" s="101">
        <v>21.6</v>
      </c>
      <c r="C22" s="101">
        <v>11.5</v>
      </c>
      <c r="D22" s="101">
        <v>18.399999999999999</v>
      </c>
      <c r="E22" s="101">
        <v>50.9</v>
      </c>
      <c r="F22" s="101">
        <v>79.400000000000006</v>
      </c>
      <c r="G22" s="101">
        <v>91.6</v>
      </c>
      <c r="H22" s="101">
        <v>95.8</v>
      </c>
      <c r="I22" s="101">
        <v>100</v>
      </c>
      <c r="K22" s="103" t="s">
        <v>53</v>
      </c>
      <c r="L22" s="102">
        <v>24.1</v>
      </c>
      <c r="M22" s="102">
        <v>12.8</v>
      </c>
      <c r="N22" s="102">
        <v>19.5</v>
      </c>
      <c r="O22" s="102">
        <v>56.7</v>
      </c>
      <c r="P22" s="102">
        <v>80.900000000000006</v>
      </c>
      <c r="Q22" s="102">
        <v>91.2</v>
      </c>
      <c r="R22" s="102">
        <v>95.6</v>
      </c>
      <c r="S22" s="102">
        <v>100</v>
      </c>
      <c r="T22" s="45"/>
    </row>
    <row r="23" spans="1:20" ht="21" customHeight="1" x14ac:dyDescent="0.2">
      <c r="A23" s="100" t="s">
        <v>54</v>
      </c>
      <c r="B23" s="101">
        <v>22.8</v>
      </c>
      <c r="C23" s="101">
        <v>10.1</v>
      </c>
      <c r="D23" s="101">
        <v>33.700000000000003</v>
      </c>
      <c r="E23" s="101">
        <v>54.5</v>
      </c>
      <c r="F23" s="101">
        <v>68.5</v>
      </c>
      <c r="G23" s="101">
        <v>62.5</v>
      </c>
      <c r="H23" s="101">
        <v>95.8</v>
      </c>
      <c r="I23" s="101">
        <v>100</v>
      </c>
      <c r="K23" s="103" t="s">
        <v>54</v>
      </c>
      <c r="L23" s="102">
        <v>21.9</v>
      </c>
      <c r="M23" s="102">
        <v>9.6</v>
      </c>
      <c r="N23" s="102">
        <v>28.2</v>
      </c>
      <c r="O23" s="102">
        <v>56.1</v>
      </c>
      <c r="P23" s="102">
        <v>69.3</v>
      </c>
      <c r="Q23" s="102">
        <v>65.3</v>
      </c>
      <c r="R23" s="102">
        <v>95.6</v>
      </c>
      <c r="S23" s="102">
        <v>100</v>
      </c>
      <c r="T23" s="45"/>
    </row>
    <row r="24" spans="1:20" ht="21" customHeight="1" x14ac:dyDescent="0.2">
      <c r="A24" s="100" t="s">
        <v>110</v>
      </c>
      <c r="B24" s="101">
        <v>16.600000000000001</v>
      </c>
      <c r="C24" s="101">
        <v>10.3</v>
      </c>
      <c r="D24" s="101">
        <v>14.2</v>
      </c>
      <c r="E24" s="101">
        <v>30.7</v>
      </c>
      <c r="F24" s="101">
        <v>59.5</v>
      </c>
      <c r="G24" s="101">
        <v>58.3</v>
      </c>
      <c r="H24" s="101">
        <v>82.2</v>
      </c>
      <c r="I24" s="101">
        <v>80.900000000000006</v>
      </c>
      <c r="K24" s="103" t="s">
        <v>110</v>
      </c>
      <c r="L24" s="102">
        <v>18.399999999999999</v>
      </c>
      <c r="M24" s="102">
        <v>11</v>
      </c>
      <c r="N24" s="102">
        <v>15.4</v>
      </c>
      <c r="O24" s="102">
        <v>36.4</v>
      </c>
      <c r="P24" s="102">
        <v>56.8</v>
      </c>
      <c r="Q24" s="102">
        <v>56.4</v>
      </c>
      <c r="R24" s="102">
        <v>85.6</v>
      </c>
      <c r="S24" s="102">
        <v>79</v>
      </c>
      <c r="T24" s="45"/>
    </row>
    <row r="25" spans="1:20" ht="21" customHeight="1" x14ac:dyDescent="0.2">
      <c r="A25" s="100" t="s">
        <v>108</v>
      </c>
      <c r="B25" s="101">
        <v>8.4</v>
      </c>
      <c r="C25" s="101">
        <v>5.2</v>
      </c>
      <c r="D25" s="101">
        <v>8.3000000000000007</v>
      </c>
      <c r="E25" s="101">
        <v>14.7</v>
      </c>
      <c r="F25" s="101">
        <v>17.600000000000001</v>
      </c>
      <c r="G25" s="101">
        <v>27.2</v>
      </c>
      <c r="H25" s="101">
        <v>54.7</v>
      </c>
      <c r="I25" s="101">
        <v>71.8</v>
      </c>
      <c r="K25" s="103" t="s">
        <v>108</v>
      </c>
      <c r="L25" s="102">
        <v>9.8000000000000007</v>
      </c>
      <c r="M25" s="102">
        <v>6.2</v>
      </c>
      <c r="N25" s="102">
        <v>10.199999999999999</v>
      </c>
      <c r="O25" s="102">
        <v>17.7</v>
      </c>
      <c r="P25" s="102">
        <v>17.399999999999999</v>
      </c>
      <c r="Q25" s="102">
        <v>26.1</v>
      </c>
      <c r="R25" s="102">
        <v>57</v>
      </c>
      <c r="S25" s="102">
        <v>69</v>
      </c>
      <c r="T25" s="45"/>
    </row>
    <row r="26" spans="1:20" ht="21" customHeight="1" x14ac:dyDescent="0.2">
      <c r="A26" s="100" t="s">
        <v>109</v>
      </c>
      <c r="B26" s="101">
        <v>12.8</v>
      </c>
      <c r="C26" s="101">
        <v>6.1</v>
      </c>
      <c r="D26" s="101">
        <v>12.4</v>
      </c>
      <c r="E26" s="101">
        <v>25.5</v>
      </c>
      <c r="F26" s="101">
        <v>47.8</v>
      </c>
      <c r="G26" s="101">
        <v>62.5</v>
      </c>
      <c r="H26" s="101">
        <v>91.3</v>
      </c>
      <c r="I26" s="101">
        <v>80.900000000000006</v>
      </c>
      <c r="K26" s="103" t="s">
        <v>109</v>
      </c>
      <c r="L26" s="102">
        <v>13.9</v>
      </c>
      <c r="M26" s="102">
        <v>6.4</v>
      </c>
      <c r="N26" s="102">
        <v>11.1</v>
      </c>
      <c r="O26" s="102">
        <v>29.7</v>
      </c>
      <c r="P26" s="102">
        <v>46.9</v>
      </c>
      <c r="Q26" s="102">
        <v>63.2</v>
      </c>
      <c r="R26" s="102">
        <v>95.1</v>
      </c>
      <c r="S26" s="102">
        <v>79</v>
      </c>
      <c r="T26" s="45"/>
    </row>
    <row r="27" spans="1:20" ht="21" customHeight="1" x14ac:dyDescent="0.2">
      <c r="A27" s="43"/>
      <c r="B27" s="43"/>
      <c r="C27" s="43"/>
      <c r="D27" s="43"/>
      <c r="E27" s="43"/>
      <c r="F27" s="43"/>
      <c r="G27" s="43"/>
      <c r="H27" s="43"/>
      <c r="I27" s="43"/>
      <c r="T27" s="45"/>
    </row>
    <row r="28" spans="1:20" ht="30" customHeight="1" x14ac:dyDescent="0.2">
      <c r="T28" s="45"/>
    </row>
    <row r="29" spans="1:20" ht="15" x14ac:dyDescent="0.25">
      <c r="A29" s="3" t="s">
        <v>137</v>
      </c>
    </row>
    <row r="30" spans="1:20" x14ac:dyDescent="0.2">
      <c r="A30" s="50" t="s">
        <v>72</v>
      </c>
    </row>
    <row r="31" spans="1:20" x14ac:dyDescent="0.2">
      <c r="A31" s="50"/>
    </row>
    <row r="32" spans="1:20" ht="18" x14ac:dyDescent="0.2">
      <c r="A32" s="33"/>
      <c r="B32" s="42" t="s">
        <v>21</v>
      </c>
      <c r="C32" s="42" t="s">
        <v>46</v>
      </c>
      <c r="D32" s="42" t="s">
        <v>55</v>
      </c>
      <c r="E32" s="42" t="s">
        <v>56</v>
      </c>
      <c r="F32" s="42" t="s">
        <v>57</v>
      </c>
      <c r="G32" s="42" t="s">
        <v>47</v>
      </c>
      <c r="H32" s="42" t="s">
        <v>48</v>
      </c>
      <c r="I32" s="42" t="s">
        <v>49</v>
      </c>
      <c r="K32" s="98" t="s">
        <v>29</v>
      </c>
      <c r="L32" s="99" t="s">
        <v>21</v>
      </c>
      <c r="M32" s="99" t="s">
        <v>127</v>
      </c>
      <c r="N32" s="99" t="s">
        <v>55</v>
      </c>
      <c r="O32" s="99" t="s">
        <v>56</v>
      </c>
      <c r="P32" s="99" t="s">
        <v>57</v>
      </c>
      <c r="Q32" s="99" t="s">
        <v>47</v>
      </c>
      <c r="R32" s="99" t="s">
        <v>48</v>
      </c>
      <c r="S32" s="99" t="s">
        <v>49</v>
      </c>
    </row>
    <row r="33" spans="1:20" ht="18.75" x14ac:dyDescent="0.2">
      <c r="A33" s="100" t="s">
        <v>50</v>
      </c>
      <c r="B33" s="101">
        <v>28.7</v>
      </c>
      <c r="C33" s="101">
        <v>17</v>
      </c>
      <c r="D33" s="101">
        <v>32.299999999999997</v>
      </c>
      <c r="E33" s="101">
        <v>60.8</v>
      </c>
      <c r="F33" s="101">
        <v>76.900000000000006</v>
      </c>
      <c r="G33" s="101">
        <v>94.6</v>
      </c>
      <c r="H33" s="101">
        <v>95</v>
      </c>
      <c r="I33" s="101">
        <v>93.4</v>
      </c>
      <c r="K33" s="103" t="s">
        <v>50</v>
      </c>
      <c r="L33" s="102">
        <v>33.299999999999997</v>
      </c>
      <c r="M33" s="102">
        <v>19.899999999999999</v>
      </c>
      <c r="N33" s="102">
        <v>39.200000000000003</v>
      </c>
      <c r="O33" s="102">
        <v>70</v>
      </c>
      <c r="P33" s="102">
        <v>79.3</v>
      </c>
      <c r="Q33" s="102">
        <v>94.4</v>
      </c>
      <c r="R33" s="102">
        <v>94.6</v>
      </c>
      <c r="S33" s="102">
        <v>92.9</v>
      </c>
    </row>
    <row r="34" spans="1:20" x14ac:dyDescent="0.2">
      <c r="A34" s="100" t="s">
        <v>51</v>
      </c>
      <c r="B34" s="101">
        <v>31.1</v>
      </c>
      <c r="C34" s="101">
        <v>21.2</v>
      </c>
      <c r="D34" s="101">
        <v>27.8</v>
      </c>
      <c r="E34" s="101">
        <v>63.8</v>
      </c>
      <c r="F34" s="101">
        <v>86.1</v>
      </c>
      <c r="G34" s="101">
        <v>95.1</v>
      </c>
      <c r="H34" s="101">
        <v>87.9</v>
      </c>
      <c r="I34" s="101">
        <v>100</v>
      </c>
      <c r="K34" s="103" t="s">
        <v>51</v>
      </c>
      <c r="L34" s="102">
        <v>33.799999999999997</v>
      </c>
      <c r="M34" s="102">
        <v>23.4</v>
      </c>
      <c r="N34" s="102">
        <v>27.6</v>
      </c>
      <c r="O34" s="102">
        <v>65.400000000000006</v>
      </c>
      <c r="P34" s="102">
        <v>86.3</v>
      </c>
      <c r="Q34" s="102">
        <v>97.7</v>
      </c>
      <c r="R34" s="102">
        <v>86.9</v>
      </c>
      <c r="S34" s="102">
        <v>100</v>
      </c>
    </row>
    <row r="35" spans="1:20" x14ac:dyDescent="0.2">
      <c r="A35" s="100" t="s">
        <v>52</v>
      </c>
      <c r="B35" s="101">
        <v>35.6</v>
      </c>
      <c r="C35" s="101">
        <v>21.3</v>
      </c>
      <c r="D35" s="101">
        <v>47.7</v>
      </c>
      <c r="E35" s="101">
        <v>70.900000000000006</v>
      </c>
      <c r="F35" s="101">
        <v>85</v>
      </c>
      <c r="G35" s="101">
        <v>89.7</v>
      </c>
      <c r="H35" s="101">
        <v>100</v>
      </c>
      <c r="I35" s="101">
        <v>100</v>
      </c>
      <c r="K35" s="103" t="s">
        <v>52</v>
      </c>
      <c r="L35" s="102">
        <v>34.299999999999997</v>
      </c>
      <c r="M35" s="102">
        <v>18.899999999999999</v>
      </c>
      <c r="N35" s="102">
        <v>46.9</v>
      </c>
      <c r="O35" s="102">
        <v>69</v>
      </c>
      <c r="P35" s="102">
        <v>86.8</v>
      </c>
      <c r="Q35" s="102">
        <v>92.1</v>
      </c>
      <c r="R35" s="102">
        <v>100</v>
      </c>
      <c r="S35" s="102">
        <v>100</v>
      </c>
    </row>
    <row r="36" spans="1:20" ht="21" customHeight="1" x14ac:dyDescent="0.2">
      <c r="A36" s="100" t="s">
        <v>53</v>
      </c>
      <c r="B36" s="101">
        <v>22.2</v>
      </c>
      <c r="C36" s="101">
        <v>11.9</v>
      </c>
      <c r="D36" s="101">
        <v>20.399999999999999</v>
      </c>
      <c r="E36" s="101">
        <v>52</v>
      </c>
      <c r="F36" s="101">
        <v>79.099999999999994</v>
      </c>
      <c r="G36" s="101">
        <v>89.3</v>
      </c>
      <c r="H36" s="101">
        <v>87.9</v>
      </c>
      <c r="I36" s="101">
        <v>93.4</v>
      </c>
      <c r="K36" s="103" t="s">
        <v>53</v>
      </c>
      <c r="L36" s="102">
        <v>24.8</v>
      </c>
      <c r="M36" s="102">
        <v>13.4</v>
      </c>
      <c r="N36" s="102">
        <v>21.7</v>
      </c>
      <c r="O36" s="102">
        <v>55.2</v>
      </c>
      <c r="P36" s="102">
        <v>80.3</v>
      </c>
      <c r="Q36" s="102">
        <v>89</v>
      </c>
      <c r="R36" s="102">
        <v>86.9</v>
      </c>
      <c r="S36" s="102">
        <v>92.9</v>
      </c>
      <c r="T36" s="45"/>
    </row>
    <row r="37" spans="1:20" ht="21" customHeight="1" x14ac:dyDescent="0.2">
      <c r="A37" s="100" t="s">
        <v>54</v>
      </c>
      <c r="B37" s="101">
        <v>25.6</v>
      </c>
      <c r="C37" s="101">
        <v>13.7</v>
      </c>
      <c r="D37" s="101">
        <v>32.299999999999997</v>
      </c>
      <c r="E37" s="101">
        <v>58.2</v>
      </c>
      <c r="F37" s="101">
        <v>71.599999999999994</v>
      </c>
      <c r="G37" s="101">
        <v>70.900000000000006</v>
      </c>
      <c r="H37" s="101">
        <v>86.8</v>
      </c>
      <c r="I37" s="101">
        <v>93.4</v>
      </c>
      <c r="K37" s="103" t="s">
        <v>54</v>
      </c>
      <c r="L37" s="102">
        <v>23.9</v>
      </c>
      <c r="M37" s="102">
        <v>11.2</v>
      </c>
      <c r="N37" s="102">
        <v>29.4</v>
      </c>
      <c r="O37" s="102">
        <v>56.9</v>
      </c>
      <c r="P37" s="102">
        <v>72.3</v>
      </c>
      <c r="Q37" s="102">
        <v>70.099999999999994</v>
      </c>
      <c r="R37" s="102">
        <v>93.4</v>
      </c>
      <c r="S37" s="102">
        <v>92.9</v>
      </c>
      <c r="T37" s="45"/>
    </row>
    <row r="38" spans="1:20" ht="21" customHeight="1" x14ac:dyDescent="0.2">
      <c r="A38" s="100" t="s">
        <v>110</v>
      </c>
      <c r="B38" s="101">
        <v>14.2</v>
      </c>
      <c r="C38" s="101">
        <v>7.7</v>
      </c>
      <c r="D38" s="101">
        <v>16.3</v>
      </c>
      <c r="E38" s="101">
        <v>27.4</v>
      </c>
      <c r="F38" s="101">
        <v>39.799999999999997</v>
      </c>
      <c r="G38" s="101">
        <v>57.6</v>
      </c>
      <c r="H38" s="101">
        <v>66.2</v>
      </c>
      <c r="I38" s="101">
        <v>66.3</v>
      </c>
      <c r="K38" s="103" t="s">
        <v>110</v>
      </c>
      <c r="L38" s="102">
        <v>15.9</v>
      </c>
      <c r="M38" s="102">
        <v>8.6999999999999993</v>
      </c>
      <c r="N38" s="102">
        <v>18.3</v>
      </c>
      <c r="O38" s="102">
        <v>29</v>
      </c>
      <c r="P38" s="102">
        <v>42</v>
      </c>
      <c r="Q38" s="102">
        <v>56.4</v>
      </c>
      <c r="R38" s="102">
        <v>63.6</v>
      </c>
      <c r="S38" s="102">
        <v>63.6</v>
      </c>
      <c r="T38" s="45"/>
    </row>
    <row r="39" spans="1:20" ht="21" customHeight="1" x14ac:dyDescent="0.2">
      <c r="A39" s="100" t="s">
        <v>108</v>
      </c>
      <c r="B39" s="101">
        <v>9.6</v>
      </c>
      <c r="C39" s="101">
        <v>5.9</v>
      </c>
      <c r="D39" s="101">
        <v>7.7</v>
      </c>
      <c r="E39" s="101">
        <v>21.2</v>
      </c>
      <c r="F39" s="101">
        <v>19.600000000000001</v>
      </c>
      <c r="G39" s="101">
        <v>28.8</v>
      </c>
      <c r="H39" s="101">
        <v>66.2</v>
      </c>
      <c r="I39" s="101">
        <v>72.2</v>
      </c>
      <c r="K39" s="103" t="s">
        <v>108</v>
      </c>
      <c r="L39" s="102">
        <v>10.6</v>
      </c>
      <c r="M39" s="102">
        <v>6.7</v>
      </c>
      <c r="N39" s="102">
        <v>8.4</v>
      </c>
      <c r="O39" s="102">
        <v>22.2</v>
      </c>
      <c r="P39" s="102">
        <v>20</v>
      </c>
      <c r="Q39" s="102">
        <v>29.6</v>
      </c>
      <c r="R39" s="102">
        <v>63.7</v>
      </c>
      <c r="S39" s="102">
        <v>70</v>
      </c>
      <c r="T39" s="45"/>
    </row>
    <row r="40" spans="1:20" ht="21" customHeight="1" x14ac:dyDescent="0.2">
      <c r="A40" s="100" t="s">
        <v>109</v>
      </c>
      <c r="B40" s="101">
        <v>9.6999999999999993</v>
      </c>
      <c r="C40" s="101">
        <v>5.0999999999999996</v>
      </c>
      <c r="D40" s="101">
        <v>10</v>
      </c>
      <c r="E40" s="101">
        <v>20.2</v>
      </c>
      <c r="F40" s="101">
        <v>24</v>
      </c>
      <c r="G40" s="101">
        <v>31.1</v>
      </c>
      <c r="H40" s="101">
        <v>70.900000000000006</v>
      </c>
      <c r="I40" s="101">
        <v>80.8</v>
      </c>
      <c r="K40" s="103" t="s">
        <v>109</v>
      </c>
      <c r="L40" s="102">
        <v>10.7</v>
      </c>
      <c r="M40" s="102">
        <v>4.4000000000000004</v>
      </c>
      <c r="N40" s="102">
        <v>12</v>
      </c>
      <c r="O40" s="102">
        <v>26.2</v>
      </c>
      <c r="P40" s="102">
        <v>26.2</v>
      </c>
      <c r="Q40" s="102">
        <v>31.9</v>
      </c>
      <c r="R40" s="102">
        <v>76.3</v>
      </c>
      <c r="S40" s="102">
        <v>79.3</v>
      </c>
      <c r="T40" s="45"/>
    </row>
    <row r="41" spans="1:20" ht="21" customHeight="1" x14ac:dyDescent="0.2">
      <c r="A41" s="43"/>
      <c r="B41" s="43"/>
      <c r="C41" s="43"/>
      <c r="D41" s="43"/>
      <c r="E41" s="43"/>
      <c r="F41" s="43"/>
      <c r="G41" s="43"/>
      <c r="H41" s="43"/>
      <c r="I41" s="43"/>
      <c r="T41" s="45"/>
    </row>
    <row r="42" spans="1:20" ht="21" customHeight="1" x14ac:dyDescent="0.2">
      <c r="T42" s="45"/>
    </row>
    <row r="43" spans="1:20" ht="28.5" customHeight="1" x14ac:dyDescent="0.2">
      <c r="T43" s="45"/>
    </row>
    <row r="44" spans="1:20" ht="15" x14ac:dyDescent="0.25">
      <c r="A44" s="3" t="s">
        <v>103</v>
      </c>
    </row>
    <row r="45" spans="1:20" x14ac:dyDescent="0.2">
      <c r="A45" s="50" t="s">
        <v>72</v>
      </c>
    </row>
    <row r="46" spans="1:20" x14ac:dyDescent="0.2">
      <c r="A46" s="50"/>
    </row>
    <row r="47" spans="1:20" ht="18" x14ac:dyDescent="0.2">
      <c r="A47" s="33"/>
      <c r="B47" s="42" t="s">
        <v>21</v>
      </c>
      <c r="C47" s="42" t="s">
        <v>46</v>
      </c>
      <c r="D47" s="42" t="s">
        <v>55</v>
      </c>
      <c r="E47" s="42" t="s">
        <v>56</v>
      </c>
      <c r="F47" s="42" t="s">
        <v>57</v>
      </c>
      <c r="G47" s="42" t="s">
        <v>47</v>
      </c>
      <c r="H47" s="42" t="s">
        <v>48</v>
      </c>
      <c r="I47" s="42" t="s">
        <v>49</v>
      </c>
      <c r="K47" s="98" t="s">
        <v>29</v>
      </c>
      <c r="L47" s="99" t="s">
        <v>21</v>
      </c>
      <c r="M47" s="99" t="s">
        <v>127</v>
      </c>
      <c r="N47" s="99" t="s">
        <v>55</v>
      </c>
      <c r="O47" s="99" t="s">
        <v>56</v>
      </c>
      <c r="P47" s="99" t="s">
        <v>57</v>
      </c>
      <c r="Q47" s="99" t="s">
        <v>47</v>
      </c>
      <c r="R47" s="99" t="s">
        <v>48</v>
      </c>
      <c r="S47" s="99" t="s">
        <v>49</v>
      </c>
    </row>
    <row r="48" spans="1:20" ht="18.75" x14ac:dyDescent="0.2">
      <c r="A48" s="100" t="s">
        <v>50</v>
      </c>
      <c r="B48" s="101">
        <v>31.3</v>
      </c>
      <c r="C48" s="101">
        <v>20.2</v>
      </c>
      <c r="D48" s="101">
        <v>34.5</v>
      </c>
      <c r="E48" s="101">
        <v>60.2</v>
      </c>
      <c r="F48" s="101">
        <v>81.5</v>
      </c>
      <c r="G48" s="101">
        <v>88.7</v>
      </c>
      <c r="H48" s="101">
        <v>100</v>
      </c>
      <c r="I48" s="101">
        <v>86.8</v>
      </c>
      <c r="K48" s="103" t="s">
        <v>50</v>
      </c>
      <c r="L48" s="102">
        <v>40.5</v>
      </c>
      <c r="M48" s="102">
        <v>27.4</v>
      </c>
      <c r="N48" s="102">
        <v>45.6</v>
      </c>
      <c r="O48" s="102">
        <v>71.7</v>
      </c>
      <c r="P48" s="102">
        <v>84.6</v>
      </c>
      <c r="Q48" s="102">
        <v>88.4</v>
      </c>
      <c r="R48" s="102">
        <v>100</v>
      </c>
      <c r="S48" s="102">
        <v>86.8</v>
      </c>
    </row>
    <row r="49" spans="1:19" x14ac:dyDescent="0.2">
      <c r="A49" s="100" t="s">
        <v>51</v>
      </c>
      <c r="B49" s="101">
        <v>30.8</v>
      </c>
      <c r="C49" s="101">
        <v>20.399999999999999</v>
      </c>
      <c r="D49" s="101">
        <v>30</v>
      </c>
      <c r="E49" s="101">
        <v>57.6</v>
      </c>
      <c r="F49" s="101">
        <v>88.4</v>
      </c>
      <c r="G49" s="101">
        <v>91.1</v>
      </c>
      <c r="H49" s="101">
        <v>91</v>
      </c>
      <c r="I49" s="101" t="s">
        <v>107</v>
      </c>
      <c r="K49" s="103" t="s">
        <v>51</v>
      </c>
      <c r="L49" s="102">
        <v>36</v>
      </c>
      <c r="M49" s="102">
        <v>24.4</v>
      </c>
      <c r="N49" s="102">
        <v>35.299999999999997</v>
      </c>
      <c r="O49" s="102">
        <v>59.7</v>
      </c>
      <c r="P49" s="102">
        <v>89.9</v>
      </c>
      <c r="Q49" s="102">
        <v>93.7</v>
      </c>
      <c r="R49" s="102">
        <v>89.9</v>
      </c>
      <c r="S49" s="102">
        <v>86.8</v>
      </c>
    </row>
    <row r="50" spans="1:19" x14ac:dyDescent="0.2">
      <c r="A50" s="100" t="s">
        <v>52</v>
      </c>
      <c r="B50" s="101">
        <v>38.4</v>
      </c>
      <c r="C50" s="101">
        <v>27.1</v>
      </c>
      <c r="D50" s="101">
        <v>44.9</v>
      </c>
      <c r="E50" s="101">
        <v>65.900000000000006</v>
      </c>
      <c r="F50" s="101">
        <v>89.1</v>
      </c>
      <c r="G50" s="101">
        <v>83.3</v>
      </c>
      <c r="H50" s="101">
        <v>100</v>
      </c>
      <c r="I50" s="101">
        <v>74.2</v>
      </c>
      <c r="K50" s="103" t="s">
        <v>52</v>
      </c>
      <c r="L50" s="102">
        <v>38.5</v>
      </c>
      <c r="M50" s="102">
        <v>25.9</v>
      </c>
      <c r="N50" s="102">
        <v>43.3</v>
      </c>
      <c r="O50" s="102">
        <v>63.7</v>
      </c>
      <c r="P50" s="102">
        <v>90.6</v>
      </c>
      <c r="Q50" s="102">
        <v>82.8</v>
      </c>
      <c r="R50" s="102">
        <v>100</v>
      </c>
      <c r="S50" s="102">
        <v>74.2</v>
      </c>
    </row>
    <row r="51" spans="1:19" x14ac:dyDescent="0.2">
      <c r="A51" s="100" t="s">
        <v>53</v>
      </c>
      <c r="B51" s="101">
        <v>23.5</v>
      </c>
      <c r="C51" s="101">
        <v>14.7</v>
      </c>
      <c r="D51" s="101">
        <v>21.1</v>
      </c>
      <c r="E51" s="101">
        <v>42</v>
      </c>
      <c r="F51" s="101">
        <v>84.3</v>
      </c>
      <c r="G51" s="101">
        <v>89.2</v>
      </c>
      <c r="H51" s="101">
        <v>91</v>
      </c>
      <c r="I51" s="101" t="s">
        <v>107</v>
      </c>
      <c r="K51" s="103" t="s">
        <v>53</v>
      </c>
      <c r="L51" s="102">
        <v>28.2</v>
      </c>
      <c r="M51" s="102">
        <v>17.899999999999999</v>
      </c>
      <c r="N51" s="102">
        <v>25.2</v>
      </c>
      <c r="O51" s="102">
        <v>40.9</v>
      </c>
      <c r="P51" s="102">
        <v>88.2</v>
      </c>
      <c r="Q51" s="102">
        <v>91.8</v>
      </c>
      <c r="R51" s="102">
        <v>89.9</v>
      </c>
      <c r="S51" s="102">
        <v>86.8</v>
      </c>
    </row>
    <row r="52" spans="1:19" x14ac:dyDescent="0.2">
      <c r="A52" s="100" t="s">
        <v>54</v>
      </c>
      <c r="B52" s="101">
        <v>24.6</v>
      </c>
      <c r="C52" s="101">
        <v>12.8</v>
      </c>
      <c r="D52" s="101">
        <v>31.3</v>
      </c>
      <c r="E52" s="101">
        <v>57.6</v>
      </c>
      <c r="F52" s="101">
        <v>65.099999999999994</v>
      </c>
      <c r="G52" s="101">
        <v>73.400000000000006</v>
      </c>
      <c r="H52" s="101">
        <v>84.9</v>
      </c>
      <c r="I52" s="101">
        <v>86.8</v>
      </c>
      <c r="K52" s="103" t="s">
        <v>54</v>
      </c>
      <c r="L52" s="102">
        <v>26</v>
      </c>
      <c r="M52" s="102">
        <v>12.5</v>
      </c>
      <c r="N52" s="102">
        <v>31.6</v>
      </c>
      <c r="O52" s="102">
        <v>57.4</v>
      </c>
      <c r="P52" s="102">
        <v>69.7</v>
      </c>
      <c r="Q52" s="102">
        <v>72.599999999999994</v>
      </c>
      <c r="R52" s="102">
        <v>89.1</v>
      </c>
      <c r="S52" s="102">
        <v>86.8</v>
      </c>
    </row>
    <row r="53" spans="1:19" x14ac:dyDescent="0.2">
      <c r="A53" s="100" t="s">
        <v>110</v>
      </c>
      <c r="B53" s="101">
        <v>14.7</v>
      </c>
      <c r="C53" s="101">
        <v>10</v>
      </c>
      <c r="D53" s="101">
        <v>14.6</v>
      </c>
      <c r="E53" s="101">
        <v>26.4</v>
      </c>
      <c r="F53" s="101">
        <v>35.5</v>
      </c>
      <c r="G53" s="101">
        <v>50.3</v>
      </c>
      <c r="H53" s="101">
        <v>70.099999999999994</v>
      </c>
      <c r="I53" s="101">
        <v>24.7</v>
      </c>
      <c r="K53" s="103" t="s">
        <v>110</v>
      </c>
      <c r="L53" s="102">
        <v>19.100000000000001</v>
      </c>
      <c r="M53" s="102">
        <v>13.7</v>
      </c>
      <c r="N53" s="102">
        <v>18.5</v>
      </c>
      <c r="O53" s="102">
        <v>32.700000000000003</v>
      </c>
      <c r="P53" s="102">
        <v>35.299999999999997</v>
      </c>
      <c r="Q53" s="102">
        <v>48.9</v>
      </c>
      <c r="R53" s="102">
        <v>66.5</v>
      </c>
      <c r="S53" s="102">
        <v>24.7</v>
      </c>
    </row>
    <row r="54" spans="1:19" ht="18.75" x14ac:dyDescent="0.2">
      <c r="A54" s="100" t="s">
        <v>108</v>
      </c>
      <c r="B54" s="101">
        <v>9.5</v>
      </c>
      <c r="C54" s="101">
        <v>5.5</v>
      </c>
      <c r="D54" s="101">
        <v>11</v>
      </c>
      <c r="E54" s="101">
        <v>16.899999999999999</v>
      </c>
      <c r="F54" s="101">
        <v>12.3</v>
      </c>
      <c r="G54" s="101">
        <v>42.1</v>
      </c>
      <c r="H54" s="101">
        <v>66.099999999999994</v>
      </c>
      <c r="I54" s="101">
        <v>62.8</v>
      </c>
      <c r="K54" s="103" t="s">
        <v>108</v>
      </c>
      <c r="L54" s="102">
        <v>11.8</v>
      </c>
      <c r="M54" s="102">
        <v>6.8</v>
      </c>
      <c r="N54" s="102">
        <v>14.3</v>
      </c>
      <c r="O54" s="102">
        <v>18.8</v>
      </c>
      <c r="P54" s="102">
        <v>13.2</v>
      </c>
      <c r="Q54" s="102">
        <v>43.4</v>
      </c>
      <c r="R54" s="102">
        <v>62</v>
      </c>
      <c r="S54" s="102">
        <v>62.8</v>
      </c>
    </row>
    <row r="55" spans="1:19" ht="18.75" x14ac:dyDescent="0.2">
      <c r="A55" s="100" t="s">
        <v>109</v>
      </c>
      <c r="B55" s="101">
        <v>9.4</v>
      </c>
      <c r="C55" s="101">
        <v>6.5</v>
      </c>
      <c r="D55" s="101">
        <v>9.1</v>
      </c>
      <c r="E55" s="101">
        <v>16.8</v>
      </c>
      <c r="F55" s="101">
        <v>12</v>
      </c>
      <c r="G55" s="101">
        <v>30.2</v>
      </c>
      <c r="H55" s="101">
        <v>50.5</v>
      </c>
      <c r="I55" s="101">
        <v>61.9</v>
      </c>
      <c r="K55" s="103" t="s">
        <v>109</v>
      </c>
      <c r="L55" s="102">
        <v>11.1</v>
      </c>
      <c r="M55" s="102">
        <v>7.8</v>
      </c>
      <c r="N55" s="102">
        <v>10.9</v>
      </c>
      <c r="O55" s="102">
        <v>16.7</v>
      </c>
      <c r="P55" s="102">
        <v>12.9</v>
      </c>
      <c r="Q55" s="102">
        <v>31</v>
      </c>
      <c r="R55" s="102">
        <v>50.5</v>
      </c>
      <c r="S55" s="102">
        <v>61.9</v>
      </c>
    </row>
    <row r="56" spans="1:19" x14ac:dyDescent="0.2">
      <c r="A56" s="43"/>
      <c r="B56" s="43"/>
      <c r="C56" s="43"/>
      <c r="D56" s="43"/>
      <c r="E56" s="43"/>
      <c r="F56" s="43"/>
      <c r="G56" s="43"/>
      <c r="H56" s="43"/>
      <c r="I56" s="43"/>
    </row>
    <row r="58" spans="1:19" ht="15" x14ac:dyDescent="0.25">
      <c r="A58" s="3" t="s">
        <v>118</v>
      </c>
    </row>
    <row r="59" spans="1:19" x14ac:dyDescent="0.2">
      <c r="A59" s="50" t="s">
        <v>72</v>
      </c>
    </row>
    <row r="60" spans="1:19" x14ac:dyDescent="0.2">
      <c r="A60" s="50"/>
    </row>
    <row r="61" spans="1:19" ht="18" x14ac:dyDescent="0.2">
      <c r="A61" s="33"/>
      <c r="B61" s="42" t="s">
        <v>21</v>
      </c>
      <c r="C61" s="42" t="s">
        <v>46</v>
      </c>
      <c r="D61" s="42" t="s">
        <v>55</v>
      </c>
      <c r="E61" s="42" t="s">
        <v>56</v>
      </c>
      <c r="F61" s="42" t="s">
        <v>57</v>
      </c>
      <c r="G61" s="42" t="s">
        <v>47</v>
      </c>
      <c r="H61" s="42" t="s">
        <v>48</v>
      </c>
      <c r="I61" s="42" t="s">
        <v>49</v>
      </c>
      <c r="K61" s="98" t="s">
        <v>29</v>
      </c>
      <c r="L61" s="99" t="s">
        <v>21</v>
      </c>
      <c r="M61" s="99" t="s">
        <v>127</v>
      </c>
      <c r="N61" s="99" t="s">
        <v>55</v>
      </c>
      <c r="O61" s="99" t="s">
        <v>56</v>
      </c>
      <c r="P61" s="99" t="s">
        <v>57</v>
      </c>
      <c r="Q61" s="99" t="s">
        <v>47</v>
      </c>
      <c r="R61" s="99" t="s">
        <v>48</v>
      </c>
      <c r="S61" s="99" t="s">
        <v>49</v>
      </c>
    </row>
    <row r="62" spans="1:19" ht="18.75" x14ac:dyDescent="0.2">
      <c r="A62" s="100" t="s">
        <v>50</v>
      </c>
      <c r="B62" s="101">
        <v>31.3</v>
      </c>
      <c r="C62" s="101">
        <v>20</v>
      </c>
      <c r="D62" s="101">
        <v>31.7</v>
      </c>
      <c r="E62" s="101">
        <v>65.7</v>
      </c>
      <c r="F62" s="101">
        <v>76.900000000000006</v>
      </c>
      <c r="G62" s="101">
        <v>94.6</v>
      </c>
      <c r="H62" s="101">
        <v>100</v>
      </c>
      <c r="I62" s="101">
        <v>100</v>
      </c>
      <c r="K62" s="103" t="s">
        <v>50</v>
      </c>
      <c r="L62" s="102">
        <v>40.299999999999997</v>
      </c>
      <c r="M62" s="102">
        <v>25.1</v>
      </c>
      <c r="N62" s="102">
        <v>42.3</v>
      </c>
      <c r="O62" s="102">
        <v>76</v>
      </c>
      <c r="P62" s="102">
        <v>81.7</v>
      </c>
      <c r="Q62" s="102">
        <v>94.3</v>
      </c>
      <c r="R62" s="102">
        <v>100</v>
      </c>
      <c r="S62" s="102">
        <v>100</v>
      </c>
    </row>
    <row r="63" spans="1:19" x14ac:dyDescent="0.2">
      <c r="A63" s="100" t="s">
        <v>51</v>
      </c>
      <c r="B63" s="101">
        <v>29.7</v>
      </c>
      <c r="C63" s="101">
        <v>18.600000000000001</v>
      </c>
      <c r="D63" s="101">
        <v>29.6</v>
      </c>
      <c r="E63" s="101">
        <v>63</v>
      </c>
      <c r="F63" s="101">
        <v>80.5</v>
      </c>
      <c r="G63" s="101">
        <v>92.5</v>
      </c>
      <c r="H63" s="101">
        <v>94.6</v>
      </c>
      <c r="I63" s="101">
        <v>100</v>
      </c>
      <c r="K63" s="103" t="s">
        <v>51</v>
      </c>
      <c r="L63" s="102">
        <v>36.700000000000003</v>
      </c>
      <c r="M63" s="102">
        <v>23.1</v>
      </c>
      <c r="N63" s="102">
        <v>33</v>
      </c>
      <c r="O63" s="102">
        <v>68.7</v>
      </c>
      <c r="P63" s="102">
        <v>84.2</v>
      </c>
      <c r="Q63" s="102">
        <v>94.6</v>
      </c>
      <c r="R63" s="102">
        <v>94.6</v>
      </c>
      <c r="S63" s="102">
        <v>100</v>
      </c>
    </row>
    <row r="64" spans="1:19" x14ac:dyDescent="0.2">
      <c r="A64" s="100" t="s">
        <v>52</v>
      </c>
      <c r="B64" s="101">
        <v>37.9</v>
      </c>
      <c r="C64" s="101">
        <v>26.6</v>
      </c>
      <c r="D64" s="101">
        <v>39.299999999999997</v>
      </c>
      <c r="E64" s="101">
        <v>74.8</v>
      </c>
      <c r="F64" s="101">
        <v>82.5</v>
      </c>
      <c r="G64" s="101">
        <v>87.1</v>
      </c>
      <c r="H64" s="101">
        <v>94.8</v>
      </c>
      <c r="I64" s="101">
        <v>100</v>
      </c>
      <c r="K64" s="103" t="s">
        <v>52</v>
      </c>
      <c r="L64" s="102">
        <v>36.700000000000003</v>
      </c>
      <c r="M64" s="102">
        <v>21.6</v>
      </c>
      <c r="N64" s="102">
        <v>36.200000000000003</v>
      </c>
      <c r="O64" s="102">
        <v>74.099999999999994</v>
      </c>
      <c r="P64" s="102">
        <v>84.6</v>
      </c>
      <c r="Q64" s="102">
        <v>86.3</v>
      </c>
      <c r="R64" s="102">
        <v>94.8</v>
      </c>
      <c r="S64" s="102">
        <v>100</v>
      </c>
    </row>
    <row r="65" spans="1:19" x14ac:dyDescent="0.2">
      <c r="A65" s="100" t="s">
        <v>53</v>
      </c>
      <c r="B65" s="101">
        <v>21.9</v>
      </c>
      <c r="C65" s="101">
        <v>11</v>
      </c>
      <c r="D65" s="101">
        <v>20.9</v>
      </c>
      <c r="E65" s="101">
        <v>50.1</v>
      </c>
      <c r="F65" s="101">
        <v>82.2</v>
      </c>
      <c r="G65" s="101">
        <v>86.7</v>
      </c>
      <c r="H65" s="101">
        <v>89.5</v>
      </c>
      <c r="I65" s="101">
        <v>100</v>
      </c>
      <c r="K65" s="103" t="s">
        <v>128</v>
      </c>
      <c r="L65" s="102">
        <v>28.1</v>
      </c>
      <c r="M65" s="102">
        <v>14.5</v>
      </c>
      <c r="N65" s="102">
        <v>25.2</v>
      </c>
      <c r="O65" s="102">
        <v>52.3</v>
      </c>
      <c r="P65" s="102">
        <v>84.3</v>
      </c>
      <c r="Q65" s="102">
        <v>88.5</v>
      </c>
      <c r="R65" s="102">
        <v>89.5</v>
      </c>
      <c r="S65" s="102">
        <v>100</v>
      </c>
    </row>
    <row r="66" spans="1:19" ht="18.75" x14ac:dyDescent="0.2">
      <c r="A66" s="100" t="s">
        <v>54</v>
      </c>
      <c r="B66" s="101">
        <v>24.5</v>
      </c>
      <c r="C66" s="101">
        <v>13.6</v>
      </c>
      <c r="D66" s="101">
        <v>29.3</v>
      </c>
      <c r="E66" s="101">
        <v>53.2</v>
      </c>
      <c r="F66" s="101">
        <v>60.8</v>
      </c>
      <c r="G66" s="101">
        <v>78.8</v>
      </c>
      <c r="H66" s="101">
        <v>88.4</v>
      </c>
      <c r="I66" s="101">
        <v>83.2</v>
      </c>
      <c r="K66" s="103" t="s">
        <v>129</v>
      </c>
      <c r="L66" s="102">
        <v>25.3</v>
      </c>
      <c r="M66" s="102">
        <v>11</v>
      </c>
      <c r="N66" s="102">
        <v>29.4</v>
      </c>
      <c r="O66" s="102">
        <v>53.1</v>
      </c>
      <c r="P66" s="102">
        <v>61</v>
      </c>
      <c r="Q66" s="102">
        <v>80.7</v>
      </c>
      <c r="R66" s="102">
        <v>88.4</v>
      </c>
      <c r="S66" s="102">
        <v>83.2</v>
      </c>
    </row>
    <row r="69" spans="1:19" ht="15" x14ac:dyDescent="0.25">
      <c r="A69" s="3" t="s">
        <v>119</v>
      </c>
    </row>
    <row r="70" spans="1:19" x14ac:dyDescent="0.2">
      <c r="A70" s="50" t="s">
        <v>72</v>
      </c>
    </row>
    <row r="71" spans="1:19" x14ac:dyDescent="0.2">
      <c r="A71" s="50"/>
    </row>
    <row r="72" spans="1:19" ht="18" x14ac:dyDescent="0.2">
      <c r="A72" s="33"/>
      <c r="B72" s="42" t="s">
        <v>21</v>
      </c>
      <c r="C72" s="42" t="s">
        <v>46</v>
      </c>
      <c r="D72" s="42" t="s">
        <v>55</v>
      </c>
      <c r="E72" s="42" t="s">
        <v>56</v>
      </c>
      <c r="F72" s="42" t="s">
        <v>57</v>
      </c>
      <c r="G72" s="42" t="s">
        <v>47</v>
      </c>
      <c r="H72" s="42" t="s">
        <v>48</v>
      </c>
      <c r="I72" s="42" t="s">
        <v>49</v>
      </c>
      <c r="K72" s="98" t="s">
        <v>29</v>
      </c>
      <c r="L72" s="99" t="s">
        <v>21</v>
      </c>
      <c r="M72" s="99" t="s">
        <v>127</v>
      </c>
      <c r="N72" s="99" t="s">
        <v>55</v>
      </c>
      <c r="O72" s="99" t="s">
        <v>56</v>
      </c>
      <c r="P72" s="99" t="s">
        <v>57</v>
      </c>
      <c r="Q72" s="99" t="s">
        <v>47</v>
      </c>
      <c r="R72" s="99" t="s">
        <v>48</v>
      </c>
      <c r="S72" s="99" t="s">
        <v>49</v>
      </c>
    </row>
    <row r="73" spans="1:19" ht="18.75" x14ac:dyDescent="0.2">
      <c r="A73" s="100" t="s">
        <v>50</v>
      </c>
      <c r="B73" s="101">
        <v>38.200000000000003</v>
      </c>
      <c r="C73" s="101">
        <v>24.2</v>
      </c>
      <c r="D73" s="101">
        <v>37.299999999999997</v>
      </c>
      <c r="E73" s="101">
        <v>73.400000000000006</v>
      </c>
      <c r="F73" s="101">
        <v>77.8</v>
      </c>
      <c r="G73" s="101">
        <v>100</v>
      </c>
      <c r="H73" s="101">
        <v>92.3</v>
      </c>
      <c r="I73" s="101">
        <v>100</v>
      </c>
      <c r="K73" s="103" t="s">
        <v>50</v>
      </c>
      <c r="L73" s="102">
        <v>48.4</v>
      </c>
      <c r="M73" s="102">
        <v>30.4</v>
      </c>
      <c r="N73" s="102">
        <v>48.5</v>
      </c>
      <c r="O73" s="102">
        <v>88.1</v>
      </c>
      <c r="P73" s="102">
        <v>79.099999999999994</v>
      </c>
      <c r="Q73" s="102">
        <v>100</v>
      </c>
      <c r="R73" s="102">
        <v>91.6</v>
      </c>
      <c r="S73" s="102">
        <v>100</v>
      </c>
    </row>
    <row r="74" spans="1:19" x14ac:dyDescent="0.2">
      <c r="A74" s="100" t="s">
        <v>51</v>
      </c>
      <c r="B74" s="101">
        <v>33.200000000000003</v>
      </c>
      <c r="C74" s="101">
        <v>18</v>
      </c>
      <c r="D74" s="101">
        <v>30.6</v>
      </c>
      <c r="E74" s="101">
        <v>72.400000000000006</v>
      </c>
      <c r="F74" s="101">
        <v>86.2</v>
      </c>
      <c r="G74" s="101">
        <v>92.5</v>
      </c>
      <c r="H74" s="101">
        <v>93.8</v>
      </c>
      <c r="I74" s="101">
        <v>83.7</v>
      </c>
      <c r="K74" s="103" t="s">
        <v>51</v>
      </c>
      <c r="L74" s="102">
        <v>39.700000000000003</v>
      </c>
      <c r="M74" s="102">
        <v>22</v>
      </c>
      <c r="N74" s="102">
        <v>35</v>
      </c>
      <c r="O74" s="102">
        <v>78.7</v>
      </c>
      <c r="P74" s="102">
        <v>86.6</v>
      </c>
      <c r="Q74" s="102">
        <v>92</v>
      </c>
      <c r="R74" s="102">
        <v>93.2</v>
      </c>
      <c r="S74" s="102">
        <v>83.7</v>
      </c>
    </row>
    <row r="75" spans="1:19" x14ac:dyDescent="0.2">
      <c r="A75" s="100" t="s">
        <v>52</v>
      </c>
      <c r="B75" s="101">
        <v>47.4</v>
      </c>
      <c r="C75" s="101">
        <v>33.299999999999997</v>
      </c>
      <c r="D75" s="101">
        <v>51.2</v>
      </c>
      <c r="E75" s="101">
        <v>78.5</v>
      </c>
      <c r="F75" s="101">
        <v>85.9</v>
      </c>
      <c r="G75" s="101">
        <v>100</v>
      </c>
      <c r="H75" s="101">
        <v>100</v>
      </c>
      <c r="I75" s="101">
        <v>83.7</v>
      </c>
      <c r="K75" s="103" t="s">
        <v>52</v>
      </c>
      <c r="L75" s="102">
        <v>48.3</v>
      </c>
      <c r="M75" s="102">
        <v>32.700000000000003</v>
      </c>
      <c r="N75" s="102">
        <v>48.8</v>
      </c>
      <c r="O75" s="102">
        <v>76.400000000000006</v>
      </c>
      <c r="P75" s="102">
        <v>86.3</v>
      </c>
      <c r="Q75" s="102">
        <v>100</v>
      </c>
      <c r="R75" s="102">
        <v>100</v>
      </c>
      <c r="S75" s="102">
        <v>83.7</v>
      </c>
    </row>
    <row r="76" spans="1:19" x14ac:dyDescent="0.2">
      <c r="A76" s="100" t="s">
        <v>53</v>
      </c>
      <c r="B76" s="101">
        <v>25.8</v>
      </c>
      <c r="C76" s="101">
        <v>11.8</v>
      </c>
      <c r="D76" s="101">
        <v>23</v>
      </c>
      <c r="E76" s="101">
        <v>57.2</v>
      </c>
      <c r="F76" s="101">
        <v>81.8</v>
      </c>
      <c r="G76" s="101">
        <v>92.5</v>
      </c>
      <c r="H76" s="101">
        <v>88</v>
      </c>
      <c r="I76" s="101">
        <v>83.7</v>
      </c>
      <c r="K76" s="103" t="s">
        <v>128</v>
      </c>
      <c r="L76" s="102">
        <v>32.799999999999997</v>
      </c>
      <c r="M76" s="102">
        <v>16.7</v>
      </c>
      <c r="N76" s="102">
        <v>26.5</v>
      </c>
      <c r="O76" s="102">
        <v>66.3</v>
      </c>
      <c r="P76" s="102">
        <v>81.8</v>
      </c>
      <c r="Q76" s="102">
        <v>92</v>
      </c>
      <c r="R76" s="102">
        <v>86.9</v>
      </c>
      <c r="S76" s="102">
        <v>83.7</v>
      </c>
    </row>
    <row r="77" spans="1:19" ht="18.75" x14ac:dyDescent="0.2">
      <c r="A77" s="100" t="s">
        <v>54</v>
      </c>
      <c r="B77" s="101">
        <v>29.2</v>
      </c>
      <c r="C77" s="101">
        <v>15.9</v>
      </c>
      <c r="D77" s="101">
        <v>30.3</v>
      </c>
      <c r="E77" s="101">
        <v>58.9</v>
      </c>
      <c r="F77" s="101">
        <v>62.2</v>
      </c>
      <c r="G77" s="101">
        <v>96.2</v>
      </c>
      <c r="H77" s="101">
        <v>93.3</v>
      </c>
      <c r="I77" s="101">
        <v>100</v>
      </c>
      <c r="K77" s="103" t="s">
        <v>129</v>
      </c>
      <c r="L77" s="102">
        <v>31.6</v>
      </c>
      <c r="M77" s="102">
        <v>16.399999999999999</v>
      </c>
      <c r="N77" s="102">
        <v>30</v>
      </c>
      <c r="O77" s="102">
        <v>58.5</v>
      </c>
      <c r="P77" s="102">
        <v>61.9</v>
      </c>
      <c r="Q77" s="102">
        <v>95.9</v>
      </c>
      <c r="R77" s="102">
        <v>92.6</v>
      </c>
      <c r="S77" s="102">
        <v>100</v>
      </c>
    </row>
    <row r="80" spans="1:19" ht="15" x14ac:dyDescent="0.25">
      <c r="A80" s="3" t="s">
        <v>120</v>
      </c>
    </row>
    <row r="81" spans="1:19" x14ac:dyDescent="0.2">
      <c r="A81" s="50" t="s">
        <v>72</v>
      </c>
    </row>
    <row r="82" spans="1:19" x14ac:dyDescent="0.2">
      <c r="A82" s="50"/>
    </row>
    <row r="83" spans="1:19" ht="18" x14ac:dyDescent="0.2">
      <c r="A83" s="33"/>
      <c r="B83" s="42" t="s">
        <v>21</v>
      </c>
      <c r="C83" s="42" t="s">
        <v>46</v>
      </c>
      <c r="D83" s="42" t="s">
        <v>55</v>
      </c>
      <c r="E83" s="42" t="s">
        <v>56</v>
      </c>
      <c r="F83" s="42" t="s">
        <v>57</v>
      </c>
      <c r="G83" s="42" t="s">
        <v>47</v>
      </c>
      <c r="H83" s="42" t="s">
        <v>48</v>
      </c>
      <c r="I83" s="42" t="s">
        <v>49</v>
      </c>
      <c r="K83" s="98" t="s">
        <v>29</v>
      </c>
      <c r="L83" s="99" t="s">
        <v>21</v>
      </c>
      <c r="M83" s="99" t="s">
        <v>127</v>
      </c>
      <c r="N83" s="99" t="s">
        <v>55</v>
      </c>
      <c r="O83" s="99" t="s">
        <v>56</v>
      </c>
      <c r="P83" s="99" t="s">
        <v>57</v>
      </c>
      <c r="Q83" s="99" t="s">
        <v>47</v>
      </c>
      <c r="R83" s="99" t="s">
        <v>48</v>
      </c>
      <c r="S83" s="99" t="s">
        <v>49</v>
      </c>
    </row>
    <row r="84" spans="1:19" ht="18.75" x14ac:dyDescent="0.2">
      <c r="A84" s="100" t="s">
        <v>50</v>
      </c>
      <c r="B84" s="101">
        <v>37.4</v>
      </c>
      <c r="C84" s="101">
        <v>21.4</v>
      </c>
      <c r="D84" s="101">
        <v>32.1</v>
      </c>
      <c r="E84" s="101">
        <v>61.2</v>
      </c>
      <c r="F84" s="101">
        <v>80.900000000000006</v>
      </c>
      <c r="G84" s="101">
        <v>95.5</v>
      </c>
      <c r="H84" s="101">
        <v>100</v>
      </c>
      <c r="I84" s="101">
        <v>91.7</v>
      </c>
      <c r="K84" s="103" t="s">
        <v>50</v>
      </c>
      <c r="L84" s="102">
        <v>53</v>
      </c>
      <c r="M84" s="102">
        <v>33.299999999999997</v>
      </c>
      <c r="N84" s="102">
        <v>42.4</v>
      </c>
      <c r="O84" s="102">
        <v>75</v>
      </c>
      <c r="P84" s="102">
        <v>79.099999999999994</v>
      </c>
      <c r="Q84" s="102">
        <v>95</v>
      </c>
      <c r="R84" s="102">
        <v>100</v>
      </c>
      <c r="S84" s="102">
        <v>92.3</v>
      </c>
    </row>
    <row r="85" spans="1:19" x14ac:dyDescent="0.2">
      <c r="A85" s="100" t="s">
        <v>51</v>
      </c>
      <c r="B85" s="101">
        <v>34.1</v>
      </c>
      <c r="C85" s="101">
        <v>15.2</v>
      </c>
      <c r="D85" s="101">
        <v>31.6</v>
      </c>
      <c r="E85" s="101">
        <v>59.9</v>
      </c>
      <c r="F85" s="101">
        <v>85.1</v>
      </c>
      <c r="G85" s="101">
        <v>90.9</v>
      </c>
      <c r="H85" s="101">
        <v>89.5</v>
      </c>
      <c r="I85" s="101">
        <v>91.7</v>
      </c>
      <c r="K85" s="103" t="s">
        <v>51</v>
      </c>
      <c r="L85" s="102">
        <v>45.4</v>
      </c>
      <c r="M85" s="102">
        <v>23.1</v>
      </c>
      <c r="N85" s="102">
        <v>36.4</v>
      </c>
      <c r="O85" s="102">
        <v>65.400000000000006</v>
      </c>
      <c r="P85" s="102">
        <v>86</v>
      </c>
      <c r="Q85" s="102">
        <v>95</v>
      </c>
      <c r="R85" s="102">
        <v>88.9</v>
      </c>
      <c r="S85" s="102">
        <v>92.3</v>
      </c>
    </row>
    <row r="86" spans="1:19" x14ac:dyDescent="0.2">
      <c r="A86" s="100" t="s">
        <v>52</v>
      </c>
      <c r="B86" s="101">
        <v>47.3</v>
      </c>
      <c r="C86" s="101">
        <v>32.299999999999997</v>
      </c>
      <c r="D86" s="101">
        <v>46.6</v>
      </c>
      <c r="E86" s="101">
        <v>67.3</v>
      </c>
      <c r="F86" s="101">
        <v>87.2</v>
      </c>
      <c r="G86" s="101">
        <v>86.4</v>
      </c>
      <c r="H86" s="101">
        <v>100</v>
      </c>
      <c r="I86" s="101">
        <v>100</v>
      </c>
      <c r="K86" s="103" t="s">
        <v>52</v>
      </c>
      <c r="L86" s="102">
        <v>53.9</v>
      </c>
      <c r="M86" s="102">
        <v>34.6</v>
      </c>
      <c r="N86" s="102">
        <v>46.6</v>
      </c>
      <c r="O86" s="102">
        <v>71.2</v>
      </c>
      <c r="P86" s="102">
        <v>86</v>
      </c>
      <c r="Q86" s="102">
        <v>85</v>
      </c>
      <c r="R86" s="102">
        <v>100</v>
      </c>
      <c r="S86" s="102">
        <v>100</v>
      </c>
    </row>
    <row r="87" spans="1:19" x14ac:dyDescent="0.2">
      <c r="A87" s="100" t="s">
        <v>53</v>
      </c>
      <c r="B87" s="101">
        <v>26.5</v>
      </c>
      <c r="C87" s="101">
        <v>10.7</v>
      </c>
      <c r="D87" s="101">
        <v>20.5</v>
      </c>
      <c r="E87" s="101">
        <v>46.9</v>
      </c>
      <c r="F87" s="101">
        <v>83</v>
      </c>
      <c r="G87" s="101">
        <v>86.4</v>
      </c>
      <c r="H87" s="101">
        <v>84.2</v>
      </c>
      <c r="I87" s="101">
        <v>91.7</v>
      </c>
      <c r="K87" s="103" t="s">
        <v>128</v>
      </c>
      <c r="L87" s="102">
        <v>36</v>
      </c>
      <c r="M87" s="102">
        <v>15.8</v>
      </c>
      <c r="N87" s="102">
        <v>22.9</v>
      </c>
      <c r="O87" s="102">
        <v>50</v>
      </c>
      <c r="P87" s="102">
        <v>86</v>
      </c>
      <c r="Q87" s="102">
        <v>90</v>
      </c>
      <c r="R87" s="102">
        <v>83.3</v>
      </c>
      <c r="S87" s="102">
        <v>92.3</v>
      </c>
    </row>
    <row r="88" spans="1:19" ht="18.75" x14ac:dyDescent="0.2">
      <c r="A88" s="100" t="s">
        <v>54</v>
      </c>
      <c r="B88" s="101">
        <v>28.4</v>
      </c>
      <c r="C88" s="101">
        <v>15.2</v>
      </c>
      <c r="D88" s="101">
        <v>21.8</v>
      </c>
      <c r="E88" s="101">
        <v>52.4</v>
      </c>
      <c r="F88" s="101">
        <v>61.7</v>
      </c>
      <c r="G88" s="101">
        <v>68.2</v>
      </c>
      <c r="H88" s="101">
        <v>84.2</v>
      </c>
      <c r="I88" s="101">
        <v>91.7</v>
      </c>
      <c r="K88" s="103" t="s">
        <v>129</v>
      </c>
      <c r="L88" s="102">
        <v>32.9</v>
      </c>
      <c r="M88" s="102">
        <v>14.1</v>
      </c>
      <c r="N88" s="102">
        <v>17.8</v>
      </c>
      <c r="O88" s="102">
        <v>55.8</v>
      </c>
      <c r="P88" s="102">
        <v>60.5</v>
      </c>
      <c r="Q88" s="102">
        <v>75</v>
      </c>
      <c r="R88" s="102">
        <v>83.3</v>
      </c>
      <c r="S88" s="102">
        <v>92.3</v>
      </c>
    </row>
    <row r="89" spans="1:19" x14ac:dyDescent="0.2">
      <c r="A89" s="79"/>
      <c r="B89" s="45"/>
      <c r="C89" s="45"/>
      <c r="D89" s="45"/>
      <c r="E89" s="45"/>
      <c r="F89" s="45"/>
      <c r="G89" s="45"/>
      <c r="H89" s="45"/>
      <c r="I89" s="45"/>
    </row>
    <row r="90" spans="1:19" x14ac:dyDescent="0.2">
      <c r="A90" s="79"/>
      <c r="B90" s="45"/>
      <c r="C90" s="45"/>
      <c r="D90" s="45"/>
      <c r="E90" s="45"/>
      <c r="F90" s="45"/>
      <c r="G90" s="45"/>
      <c r="H90" s="45"/>
      <c r="I90" s="45"/>
    </row>
    <row r="91" spans="1:19" ht="15" x14ac:dyDescent="0.25">
      <c r="A91" s="3" t="s">
        <v>121</v>
      </c>
    </row>
    <row r="92" spans="1:19" x14ac:dyDescent="0.2">
      <c r="A92" s="50" t="s">
        <v>72</v>
      </c>
    </row>
    <row r="93" spans="1:19" x14ac:dyDescent="0.2">
      <c r="A93" s="50"/>
    </row>
    <row r="94" spans="1:19" ht="18" x14ac:dyDescent="0.2">
      <c r="A94" s="33"/>
      <c r="B94" s="42" t="s">
        <v>21</v>
      </c>
      <c r="C94" s="42" t="s">
        <v>46</v>
      </c>
      <c r="D94" s="42" t="s">
        <v>55</v>
      </c>
      <c r="E94" s="42" t="s">
        <v>56</v>
      </c>
      <c r="F94" s="42" t="s">
        <v>57</v>
      </c>
      <c r="G94" s="42" t="s">
        <v>47</v>
      </c>
      <c r="H94" s="42" t="s">
        <v>48</v>
      </c>
      <c r="I94" s="42" t="s">
        <v>49</v>
      </c>
      <c r="K94" s="98" t="s">
        <v>29</v>
      </c>
      <c r="L94" s="99" t="s">
        <v>21</v>
      </c>
      <c r="M94" s="99" t="s">
        <v>127</v>
      </c>
      <c r="N94" s="99" t="s">
        <v>55</v>
      </c>
      <c r="O94" s="99" t="s">
        <v>56</v>
      </c>
      <c r="P94" s="99" t="s">
        <v>57</v>
      </c>
      <c r="Q94" s="99" t="s">
        <v>47</v>
      </c>
      <c r="R94" s="99" t="s">
        <v>48</v>
      </c>
      <c r="S94" s="99" t="s">
        <v>49</v>
      </c>
    </row>
    <row r="95" spans="1:19" ht="18.75" x14ac:dyDescent="0.2">
      <c r="A95" s="100" t="s">
        <v>50</v>
      </c>
      <c r="B95" s="101">
        <v>33.5</v>
      </c>
      <c r="C95" s="101">
        <v>17</v>
      </c>
      <c r="D95" s="101">
        <v>31.7</v>
      </c>
      <c r="E95" s="101">
        <v>53.1</v>
      </c>
      <c r="F95" s="101">
        <v>73.599999999999994</v>
      </c>
      <c r="G95" s="101">
        <v>96.3</v>
      </c>
      <c r="H95" s="101">
        <v>83.3</v>
      </c>
      <c r="I95" s="101">
        <v>100</v>
      </c>
      <c r="K95" s="103" t="s">
        <v>50</v>
      </c>
      <c r="L95" s="102">
        <v>50.1</v>
      </c>
      <c r="M95" s="102">
        <v>28</v>
      </c>
      <c r="N95" s="102">
        <v>46.7</v>
      </c>
      <c r="O95" s="102">
        <v>68.3</v>
      </c>
      <c r="P95" s="102">
        <v>76.099999999999994</v>
      </c>
      <c r="Q95" s="102">
        <v>96</v>
      </c>
      <c r="R95" s="102">
        <v>82.4</v>
      </c>
      <c r="S95" s="102">
        <v>100</v>
      </c>
    </row>
    <row r="96" spans="1:19" x14ac:dyDescent="0.2">
      <c r="A96" s="100" t="s">
        <v>51</v>
      </c>
      <c r="B96" s="101">
        <v>30.9</v>
      </c>
      <c r="C96" s="101">
        <v>14.5</v>
      </c>
      <c r="D96" s="101">
        <v>24.6</v>
      </c>
      <c r="E96" s="101">
        <v>54.9</v>
      </c>
      <c r="F96" s="101">
        <v>86.8</v>
      </c>
      <c r="G96" s="101">
        <v>85.2</v>
      </c>
      <c r="H96" s="101">
        <v>77.8</v>
      </c>
      <c r="I96" s="101">
        <v>100</v>
      </c>
      <c r="K96" s="103" t="s">
        <v>51</v>
      </c>
      <c r="L96" s="102">
        <v>42.6</v>
      </c>
      <c r="M96" s="102">
        <v>22.4</v>
      </c>
      <c r="N96" s="102">
        <v>29.6</v>
      </c>
      <c r="O96" s="102">
        <v>59.4</v>
      </c>
      <c r="P96" s="102">
        <v>89.1</v>
      </c>
      <c r="Q96" s="102">
        <v>88</v>
      </c>
      <c r="R96" s="102">
        <v>76.5</v>
      </c>
      <c r="S96" s="102">
        <v>100</v>
      </c>
    </row>
    <row r="97" spans="1:19" x14ac:dyDescent="0.2">
      <c r="A97" s="100" t="s">
        <v>52</v>
      </c>
      <c r="B97" s="101">
        <v>44.6</v>
      </c>
      <c r="C97" s="101">
        <v>25.5</v>
      </c>
      <c r="D97" s="101">
        <v>49.5</v>
      </c>
      <c r="E97" s="101">
        <v>63.6</v>
      </c>
      <c r="F97" s="101">
        <v>83</v>
      </c>
      <c r="G97" s="101">
        <v>96.3</v>
      </c>
      <c r="H97" s="101">
        <v>88.9</v>
      </c>
      <c r="I97" s="101">
        <v>100</v>
      </c>
      <c r="K97" s="103" t="s">
        <v>52</v>
      </c>
      <c r="L97" s="102">
        <v>52.3</v>
      </c>
      <c r="M97" s="102">
        <v>27.6</v>
      </c>
      <c r="N97" s="102">
        <v>54.8</v>
      </c>
      <c r="O97" s="102">
        <v>65.3</v>
      </c>
      <c r="P97" s="102">
        <v>84.8</v>
      </c>
      <c r="Q97" s="102">
        <v>96</v>
      </c>
      <c r="R97" s="102">
        <v>88.2</v>
      </c>
      <c r="S97" s="102">
        <v>100</v>
      </c>
    </row>
    <row r="98" spans="1:19" x14ac:dyDescent="0.2">
      <c r="A98" s="100" t="s">
        <v>53</v>
      </c>
      <c r="B98" s="101">
        <v>24.4</v>
      </c>
      <c r="C98" s="101">
        <v>10.6</v>
      </c>
      <c r="D98" s="101">
        <v>14.7</v>
      </c>
      <c r="E98" s="101">
        <v>42</v>
      </c>
      <c r="F98" s="101">
        <v>84.9</v>
      </c>
      <c r="G98" s="101">
        <v>88.9</v>
      </c>
      <c r="H98" s="101">
        <v>83.3</v>
      </c>
      <c r="I98" s="101">
        <v>100</v>
      </c>
      <c r="K98" s="103" t="s">
        <v>128</v>
      </c>
      <c r="L98" s="102">
        <v>36.9</v>
      </c>
      <c r="M98" s="102">
        <v>17.8</v>
      </c>
      <c r="N98" s="102">
        <v>20</v>
      </c>
      <c r="O98" s="102">
        <v>49.5</v>
      </c>
      <c r="P98" s="102">
        <v>89.1</v>
      </c>
      <c r="Q98" s="102">
        <v>92</v>
      </c>
      <c r="R98" s="102">
        <v>82.4</v>
      </c>
      <c r="S98" s="102">
        <v>100</v>
      </c>
    </row>
    <row r="99" spans="1:19" ht="18.75" x14ac:dyDescent="0.2">
      <c r="A99" s="100" t="s">
        <v>54</v>
      </c>
      <c r="B99" s="101">
        <v>24.8</v>
      </c>
      <c r="C99" s="101">
        <v>10.199999999999999</v>
      </c>
      <c r="D99" s="101">
        <v>20.8</v>
      </c>
      <c r="E99" s="101">
        <v>46.9</v>
      </c>
      <c r="F99" s="101">
        <v>56.6</v>
      </c>
      <c r="G99" s="101">
        <v>77.8</v>
      </c>
      <c r="H99" s="101">
        <v>72.2</v>
      </c>
      <c r="I99" s="101">
        <v>100</v>
      </c>
      <c r="K99" s="103" t="s">
        <v>129</v>
      </c>
      <c r="L99" s="102">
        <v>33.5</v>
      </c>
      <c r="M99" s="102">
        <v>15</v>
      </c>
      <c r="N99" s="102">
        <v>23.7</v>
      </c>
      <c r="O99" s="102">
        <v>49.5</v>
      </c>
      <c r="P99" s="102">
        <v>60.9</v>
      </c>
      <c r="Q99" s="102">
        <v>80</v>
      </c>
      <c r="R99" s="102">
        <v>70.599999999999994</v>
      </c>
      <c r="S99" s="102">
        <v>100</v>
      </c>
    </row>
    <row r="100" spans="1:19" x14ac:dyDescent="0.2">
      <c r="A100" s="79"/>
      <c r="B100" s="45"/>
      <c r="C100" s="45"/>
      <c r="D100" s="45"/>
      <c r="E100" s="45"/>
      <c r="F100" s="45"/>
      <c r="G100" s="45"/>
      <c r="H100" s="45"/>
      <c r="I100" s="45"/>
    </row>
    <row r="101" spans="1:19" x14ac:dyDescent="0.2">
      <c r="A101" s="79"/>
      <c r="B101" s="45"/>
      <c r="C101" s="45"/>
      <c r="D101" s="45"/>
      <c r="E101" s="45"/>
      <c r="F101" s="45"/>
      <c r="G101" s="45"/>
      <c r="H101" s="45"/>
      <c r="I101" s="45"/>
    </row>
    <row r="102" spans="1:19" ht="15" x14ac:dyDescent="0.25">
      <c r="A102" s="3" t="s">
        <v>122</v>
      </c>
    </row>
    <row r="103" spans="1:19" x14ac:dyDescent="0.2">
      <c r="A103" s="50" t="s">
        <v>72</v>
      </c>
    </row>
    <row r="104" spans="1:19" x14ac:dyDescent="0.2">
      <c r="A104" s="50"/>
    </row>
    <row r="105" spans="1:19" ht="18" x14ac:dyDescent="0.2">
      <c r="A105" s="33"/>
      <c r="B105" s="42" t="s">
        <v>21</v>
      </c>
      <c r="C105" s="42" t="s">
        <v>46</v>
      </c>
      <c r="D105" s="42" t="s">
        <v>55</v>
      </c>
      <c r="E105" s="42" t="s">
        <v>56</v>
      </c>
      <c r="F105" s="42" t="s">
        <v>57</v>
      </c>
      <c r="G105" s="42" t="s">
        <v>47</v>
      </c>
      <c r="H105" s="42" t="s">
        <v>48</v>
      </c>
      <c r="I105" s="42" t="s">
        <v>49</v>
      </c>
      <c r="K105" s="98" t="s">
        <v>29</v>
      </c>
      <c r="L105" s="99" t="s">
        <v>21</v>
      </c>
      <c r="M105" s="99" t="s">
        <v>127</v>
      </c>
      <c r="N105" s="99" t="s">
        <v>55</v>
      </c>
      <c r="O105" s="99" t="s">
        <v>56</v>
      </c>
      <c r="P105" s="99" t="s">
        <v>57</v>
      </c>
      <c r="Q105" s="99" t="s">
        <v>47</v>
      </c>
      <c r="R105" s="99" t="s">
        <v>48</v>
      </c>
      <c r="S105" s="99" t="s">
        <v>49</v>
      </c>
    </row>
    <row r="106" spans="1:19" ht="18.75" x14ac:dyDescent="0.2">
      <c r="A106" s="100" t="s">
        <v>50</v>
      </c>
      <c r="B106" s="101">
        <v>31.2</v>
      </c>
      <c r="C106" s="101">
        <v>19.2</v>
      </c>
      <c r="D106" s="101">
        <v>28.5</v>
      </c>
      <c r="E106" s="101">
        <v>53.7</v>
      </c>
      <c r="F106" s="101">
        <v>69.2</v>
      </c>
      <c r="G106" s="101">
        <v>73.900000000000006</v>
      </c>
      <c r="H106" s="101">
        <v>76.5</v>
      </c>
      <c r="I106" s="101">
        <v>100</v>
      </c>
      <c r="K106" s="103" t="s">
        <v>50</v>
      </c>
      <c r="L106" s="102">
        <v>45.4</v>
      </c>
      <c r="M106" s="102">
        <v>28.7</v>
      </c>
      <c r="N106" s="102">
        <v>41.4</v>
      </c>
      <c r="O106" s="102">
        <v>65.7</v>
      </c>
      <c r="P106" s="102">
        <v>81.3</v>
      </c>
      <c r="Q106" s="102">
        <v>75</v>
      </c>
      <c r="R106" s="102">
        <v>80</v>
      </c>
      <c r="S106" s="102">
        <v>100</v>
      </c>
    </row>
    <row r="107" spans="1:19" x14ac:dyDescent="0.2">
      <c r="A107" s="100" t="s">
        <v>51</v>
      </c>
      <c r="B107" s="101">
        <v>29.9</v>
      </c>
      <c r="C107" s="101">
        <v>15.8</v>
      </c>
      <c r="D107" s="101">
        <v>26.6</v>
      </c>
      <c r="E107" s="101">
        <v>51.8</v>
      </c>
      <c r="F107" s="101">
        <v>97.4</v>
      </c>
      <c r="G107" s="101">
        <v>82.6</v>
      </c>
      <c r="H107" s="101">
        <v>82.4</v>
      </c>
      <c r="I107" s="101">
        <v>100</v>
      </c>
      <c r="K107" s="103" t="s">
        <v>51</v>
      </c>
      <c r="L107" s="102">
        <v>38.6</v>
      </c>
      <c r="M107" s="102">
        <v>18.600000000000001</v>
      </c>
      <c r="N107" s="102">
        <v>30.3</v>
      </c>
      <c r="O107" s="102">
        <v>61.8</v>
      </c>
      <c r="P107" s="102">
        <v>100</v>
      </c>
      <c r="Q107" s="102" t="s">
        <v>130</v>
      </c>
      <c r="R107" s="102">
        <v>80</v>
      </c>
      <c r="S107" s="102">
        <v>100</v>
      </c>
    </row>
    <row r="108" spans="1:19" x14ac:dyDescent="0.2">
      <c r="A108" s="100" t="s">
        <v>52</v>
      </c>
      <c r="B108" s="101">
        <v>40.299999999999997</v>
      </c>
      <c r="C108" s="101">
        <v>26.2</v>
      </c>
      <c r="D108" s="101">
        <v>43.7</v>
      </c>
      <c r="E108" s="101">
        <v>56.7</v>
      </c>
      <c r="F108" s="101">
        <v>87.2</v>
      </c>
      <c r="G108" s="101">
        <v>78.3</v>
      </c>
      <c r="H108" s="101">
        <v>94.1</v>
      </c>
      <c r="I108" s="101">
        <v>100</v>
      </c>
      <c r="K108" s="103" t="s">
        <v>52</v>
      </c>
      <c r="L108" s="102">
        <v>43.8</v>
      </c>
      <c r="M108" s="102">
        <v>23.9</v>
      </c>
      <c r="N108" s="102">
        <v>45.4</v>
      </c>
      <c r="O108" s="102">
        <v>56.9</v>
      </c>
      <c r="P108" s="102">
        <v>90.6</v>
      </c>
      <c r="Q108" s="102">
        <v>80</v>
      </c>
      <c r="R108" s="102">
        <v>93.3</v>
      </c>
      <c r="S108" s="102">
        <v>100</v>
      </c>
    </row>
    <row r="109" spans="1:19" x14ac:dyDescent="0.2">
      <c r="A109" s="100" t="s">
        <v>53</v>
      </c>
      <c r="B109" s="101">
        <v>21.5</v>
      </c>
      <c r="C109" s="101">
        <v>9.9</v>
      </c>
      <c r="D109" s="101">
        <v>13</v>
      </c>
      <c r="E109" s="101">
        <v>44.5</v>
      </c>
      <c r="F109" s="101">
        <v>84.6</v>
      </c>
      <c r="G109" s="101">
        <v>78.3</v>
      </c>
      <c r="H109" s="101">
        <v>82.4</v>
      </c>
      <c r="I109" s="101">
        <v>88.9</v>
      </c>
      <c r="K109" s="103" t="s">
        <v>128</v>
      </c>
      <c r="L109" s="102">
        <v>28.7</v>
      </c>
      <c r="M109" s="102">
        <v>10.1</v>
      </c>
      <c r="N109" s="102">
        <v>16.399999999999999</v>
      </c>
      <c r="O109" s="102">
        <v>52</v>
      </c>
      <c r="P109" s="102">
        <v>90.6</v>
      </c>
      <c r="Q109" s="102">
        <v>75</v>
      </c>
      <c r="R109" s="102">
        <v>80</v>
      </c>
      <c r="S109" s="102">
        <v>85.7</v>
      </c>
    </row>
    <row r="110" spans="1:19" ht="18.75" x14ac:dyDescent="0.2">
      <c r="A110" s="100" t="s">
        <v>54</v>
      </c>
      <c r="B110" s="101">
        <v>24.2</v>
      </c>
      <c r="C110" s="101">
        <v>11.1</v>
      </c>
      <c r="D110" s="101">
        <v>25</v>
      </c>
      <c r="E110" s="101">
        <v>43.3</v>
      </c>
      <c r="F110" s="101">
        <v>66.7</v>
      </c>
      <c r="G110" s="101">
        <v>60.9</v>
      </c>
      <c r="H110" s="101">
        <v>70.599999999999994</v>
      </c>
      <c r="I110" s="101">
        <v>100</v>
      </c>
      <c r="K110" s="103" t="s">
        <v>129</v>
      </c>
      <c r="L110" s="102">
        <v>29.2</v>
      </c>
      <c r="M110" s="102">
        <v>10.9</v>
      </c>
      <c r="N110" s="102">
        <v>24.3</v>
      </c>
      <c r="O110" s="102">
        <v>49</v>
      </c>
      <c r="P110" s="102">
        <v>71.900000000000006</v>
      </c>
      <c r="Q110" s="102">
        <v>60</v>
      </c>
      <c r="R110" s="102">
        <v>80</v>
      </c>
      <c r="S110" s="102">
        <v>100</v>
      </c>
    </row>
    <row r="111" spans="1:19" x14ac:dyDescent="0.2">
      <c r="A111" s="79"/>
      <c r="B111" s="45"/>
      <c r="C111" s="45"/>
      <c r="D111" s="45"/>
      <c r="E111" s="45"/>
      <c r="F111" s="45"/>
      <c r="G111" s="45"/>
      <c r="H111" s="45"/>
      <c r="I111" s="45"/>
    </row>
    <row r="112" spans="1:19" x14ac:dyDescent="0.2">
      <c r="A112" s="79"/>
      <c r="B112" s="45"/>
      <c r="C112" s="45"/>
      <c r="D112" s="45"/>
      <c r="E112" s="45"/>
      <c r="F112" s="45"/>
      <c r="G112" s="45"/>
      <c r="H112" s="45"/>
      <c r="I112" s="45"/>
    </row>
    <row r="113" spans="1:9" ht="15" x14ac:dyDescent="0.25">
      <c r="A113" s="3" t="s">
        <v>123</v>
      </c>
    </row>
    <row r="114" spans="1:9" x14ac:dyDescent="0.2">
      <c r="A114" s="50" t="s">
        <v>72</v>
      </c>
    </row>
    <row r="115" spans="1:9" x14ac:dyDescent="0.2">
      <c r="A115" s="50"/>
    </row>
    <row r="116" spans="1:9" ht="18" x14ac:dyDescent="0.2">
      <c r="A116" s="33"/>
      <c r="B116" s="42" t="s">
        <v>21</v>
      </c>
      <c r="C116" s="42" t="s">
        <v>46</v>
      </c>
      <c r="D116" s="42" t="s">
        <v>55</v>
      </c>
      <c r="E116" s="42" t="s">
        <v>56</v>
      </c>
      <c r="F116" s="42" t="s">
        <v>57</v>
      </c>
      <c r="G116" s="42" t="s">
        <v>47</v>
      </c>
      <c r="H116" s="42" t="s">
        <v>48</v>
      </c>
      <c r="I116" s="42" t="s">
        <v>49</v>
      </c>
    </row>
    <row r="117" spans="1:9" x14ac:dyDescent="0.2">
      <c r="A117" s="100" t="s">
        <v>50</v>
      </c>
      <c r="B117" s="101">
        <v>34</v>
      </c>
      <c r="C117" s="101">
        <v>20.3</v>
      </c>
      <c r="D117" s="101">
        <v>32</v>
      </c>
      <c r="E117" s="101">
        <v>54.1</v>
      </c>
      <c r="F117" s="101">
        <v>71.099999999999994</v>
      </c>
      <c r="G117" s="101">
        <v>82.6</v>
      </c>
      <c r="H117" s="101">
        <v>91.7</v>
      </c>
      <c r="I117" s="101">
        <v>85.7</v>
      </c>
    </row>
    <row r="118" spans="1:9" x14ac:dyDescent="0.2">
      <c r="A118" s="100" t="s">
        <v>51</v>
      </c>
      <c r="B118" s="101">
        <v>29</v>
      </c>
      <c r="C118" s="101">
        <v>12.8</v>
      </c>
      <c r="D118" s="101">
        <v>25</v>
      </c>
      <c r="E118" s="101">
        <v>54.9</v>
      </c>
      <c r="F118" s="101">
        <v>84.4</v>
      </c>
      <c r="G118" s="101">
        <v>95.7</v>
      </c>
      <c r="H118" s="101">
        <v>91.7</v>
      </c>
      <c r="I118" s="101">
        <v>100</v>
      </c>
    </row>
    <row r="119" spans="1:9" x14ac:dyDescent="0.2">
      <c r="A119" s="100" t="s">
        <v>52</v>
      </c>
      <c r="B119" s="101">
        <v>38</v>
      </c>
      <c r="C119" s="101">
        <v>23.8</v>
      </c>
      <c r="D119" s="101">
        <v>37.299999999999997</v>
      </c>
      <c r="E119" s="101">
        <v>62.4</v>
      </c>
      <c r="F119" s="101">
        <v>71.099999999999994</v>
      </c>
      <c r="G119" s="101">
        <v>87</v>
      </c>
      <c r="H119" s="101">
        <v>100</v>
      </c>
      <c r="I119" s="101">
        <v>100</v>
      </c>
    </row>
    <row r="120" spans="1:9" x14ac:dyDescent="0.2">
      <c r="A120" s="100" t="s">
        <v>53</v>
      </c>
      <c r="B120" s="101">
        <v>21</v>
      </c>
      <c r="C120" s="101">
        <v>9.9</v>
      </c>
      <c r="D120" s="101">
        <v>11.6</v>
      </c>
      <c r="E120" s="101">
        <v>39.1</v>
      </c>
      <c r="F120" s="101">
        <v>77.8</v>
      </c>
      <c r="G120" s="101">
        <v>78.3</v>
      </c>
      <c r="H120" s="101">
        <v>91.7</v>
      </c>
      <c r="I120" s="101">
        <v>85.7</v>
      </c>
    </row>
    <row r="121" spans="1:9" x14ac:dyDescent="0.2">
      <c r="A121" s="100" t="s">
        <v>54</v>
      </c>
      <c r="B121" s="101">
        <v>20</v>
      </c>
      <c r="C121" s="101">
        <v>8.6</v>
      </c>
      <c r="D121" s="101">
        <v>18</v>
      </c>
      <c r="E121" s="101">
        <v>42.1</v>
      </c>
      <c r="F121" s="101">
        <v>53.3</v>
      </c>
      <c r="G121" s="101">
        <v>47.8</v>
      </c>
      <c r="H121" s="101">
        <v>58.3</v>
      </c>
      <c r="I121" s="101">
        <v>100</v>
      </c>
    </row>
    <row r="122" spans="1:9" x14ac:dyDescent="0.2">
      <c r="A122" s="79"/>
      <c r="B122" s="45"/>
      <c r="C122" s="45"/>
      <c r="D122" s="45"/>
      <c r="E122" s="45"/>
      <c r="F122" s="45"/>
      <c r="G122" s="45"/>
      <c r="H122" s="45"/>
      <c r="I122" s="45"/>
    </row>
    <row r="123" spans="1:9" x14ac:dyDescent="0.2">
      <c r="A123" s="11" t="s">
        <v>241</v>
      </c>
    </row>
    <row r="127" spans="1:9" x14ac:dyDescent="0.2">
      <c r="F127" s="80"/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E51"/>
  <sheetViews>
    <sheetView zoomScale="130" zoomScaleNormal="130" workbookViewId="0">
      <selection activeCell="A3" sqref="A3:XFD7"/>
    </sheetView>
  </sheetViews>
  <sheetFormatPr baseColWidth="10" defaultColWidth="11.42578125" defaultRowHeight="12.75" x14ac:dyDescent="0.2"/>
  <cols>
    <col min="1" max="1" width="50.85546875" style="7" customWidth="1"/>
    <col min="2" max="2" width="15.28515625" style="7" customWidth="1"/>
    <col min="3" max="3" width="21" style="7" bestFit="1" customWidth="1"/>
    <col min="4" max="4" width="12.5703125" style="2" bestFit="1" customWidth="1"/>
    <col min="5" max="16384" width="11.42578125" style="2"/>
  </cols>
  <sheetData>
    <row r="1" spans="1:5" ht="15" x14ac:dyDescent="0.25">
      <c r="A1" s="3" t="s">
        <v>218</v>
      </c>
    </row>
    <row r="2" spans="1:5" x14ac:dyDescent="0.2">
      <c r="A2" s="50" t="s">
        <v>231</v>
      </c>
    </row>
    <row r="3" spans="1:5" x14ac:dyDescent="0.2">
      <c r="A3" s="33"/>
      <c r="B3" s="32" t="s">
        <v>176</v>
      </c>
      <c r="C3" s="32" t="s">
        <v>100</v>
      </c>
      <c r="D3" s="156"/>
      <c r="E3" s="156"/>
    </row>
    <row r="4" spans="1:5" x14ac:dyDescent="0.2">
      <c r="A4" s="24" t="s">
        <v>94</v>
      </c>
      <c r="B4" s="47">
        <v>27.6</v>
      </c>
      <c r="C4" s="112">
        <v>29.4</v>
      </c>
      <c r="D4" s="156"/>
      <c r="E4" s="156"/>
    </row>
    <row r="5" spans="1:5" x14ac:dyDescent="0.2">
      <c r="A5" s="13" t="s">
        <v>90</v>
      </c>
      <c r="B5" s="47">
        <v>22.1</v>
      </c>
      <c r="C5" s="112">
        <v>23.6</v>
      </c>
      <c r="D5" s="156"/>
      <c r="E5" s="156"/>
    </row>
    <row r="6" spans="1:5" x14ac:dyDescent="0.2">
      <c r="A6" s="13" t="s">
        <v>234</v>
      </c>
      <c r="B6" s="47">
        <v>5.5</v>
      </c>
      <c r="C6" s="112">
        <v>5.9</v>
      </c>
      <c r="D6" s="156"/>
      <c r="E6" s="156"/>
    </row>
    <row r="7" spans="1:5" x14ac:dyDescent="0.2">
      <c r="A7" s="13" t="s">
        <v>235</v>
      </c>
      <c r="B7" s="47">
        <v>72.400000000000006</v>
      </c>
      <c r="C7" s="112">
        <v>70.599999999999994</v>
      </c>
      <c r="D7" s="156"/>
      <c r="E7" s="156"/>
    </row>
    <row r="9" spans="1:5" ht="15" x14ac:dyDescent="0.25">
      <c r="A9" s="3" t="s">
        <v>157</v>
      </c>
    </row>
    <row r="10" spans="1:5" x14ac:dyDescent="0.2">
      <c r="A10" s="50" t="s">
        <v>158</v>
      </c>
    </row>
    <row r="11" spans="1:5" ht="27" x14ac:dyDescent="0.2">
      <c r="A11" s="33"/>
      <c r="B11" s="32" t="s">
        <v>87</v>
      </c>
      <c r="C11" s="42" t="s">
        <v>88</v>
      </c>
      <c r="D11" s="104" t="s">
        <v>132</v>
      </c>
      <c r="E11" s="99" t="s">
        <v>133</v>
      </c>
    </row>
    <row r="12" spans="1:5" x14ac:dyDescent="0.2">
      <c r="A12" s="24" t="s">
        <v>94</v>
      </c>
      <c r="B12" s="47">
        <v>49.1</v>
      </c>
      <c r="C12" s="47">
        <v>50.6</v>
      </c>
      <c r="D12" s="112">
        <v>52.2</v>
      </c>
      <c r="E12" s="112">
        <v>54.8</v>
      </c>
    </row>
    <row r="13" spans="1:5" x14ac:dyDescent="0.2">
      <c r="A13" s="13" t="s">
        <v>90</v>
      </c>
      <c r="B13" s="47">
        <v>9.1</v>
      </c>
      <c r="C13" s="47">
        <v>13.2</v>
      </c>
      <c r="D13" s="112">
        <v>10.6</v>
      </c>
      <c r="E13" s="112">
        <v>15.3</v>
      </c>
    </row>
    <row r="14" spans="1:5" x14ac:dyDescent="0.2">
      <c r="A14" s="13" t="s">
        <v>91</v>
      </c>
      <c r="B14" s="47">
        <v>23</v>
      </c>
      <c r="C14" s="47">
        <v>21.7</v>
      </c>
      <c r="D14" s="112">
        <v>23.6</v>
      </c>
      <c r="E14" s="112">
        <v>22.9</v>
      </c>
    </row>
    <row r="15" spans="1:5" x14ac:dyDescent="0.2">
      <c r="A15" s="13" t="s">
        <v>92</v>
      </c>
      <c r="B15" s="47">
        <v>2</v>
      </c>
      <c r="C15" s="47">
        <v>0.9</v>
      </c>
      <c r="D15" s="112">
        <v>2.4</v>
      </c>
      <c r="E15" s="112">
        <v>1.2</v>
      </c>
    </row>
    <row r="16" spans="1:5" x14ac:dyDescent="0.2">
      <c r="A16" s="56" t="s">
        <v>93</v>
      </c>
      <c r="B16" s="47">
        <v>0.9</v>
      </c>
      <c r="C16" s="47">
        <v>0.5</v>
      </c>
      <c r="D16" s="112">
        <v>1.1000000000000001</v>
      </c>
      <c r="E16" s="112">
        <v>0.7</v>
      </c>
    </row>
    <row r="17" spans="1:5" x14ac:dyDescent="0.2">
      <c r="A17" s="115" t="s">
        <v>135</v>
      </c>
      <c r="B17" s="132">
        <v>14.1</v>
      </c>
      <c r="C17" s="132">
        <v>14.3</v>
      </c>
      <c r="D17" s="133">
        <v>14.5</v>
      </c>
      <c r="E17" s="133">
        <v>14.7</v>
      </c>
    </row>
    <row r="20" spans="1:5" ht="15" x14ac:dyDescent="0.25">
      <c r="A20" s="3" t="s">
        <v>139</v>
      </c>
    </row>
    <row r="21" spans="1:5" x14ac:dyDescent="0.2">
      <c r="A21" s="50" t="s">
        <v>140</v>
      </c>
    </row>
    <row r="22" spans="1:5" ht="27" x14ac:dyDescent="0.2">
      <c r="A22" s="33"/>
      <c r="B22" s="32" t="s">
        <v>87</v>
      </c>
      <c r="C22" s="42" t="s">
        <v>88</v>
      </c>
      <c r="D22" s="104" t="s">
        <v>132</v>
      </c>
      <c r="E22" s="99" t="s">
        <v>133</v>
      </c>
    </row>
    <row r="23" spans="1:5" x14ac:dyDescent="0.2">
      <c r="A23" s="24" t="s">
        <v>94</v>
      </c>
      <c r="B23" s="47">
        <v>54</v>
      </c>
      <c r="C23" s="47">
        <v>53.5</v>
      </c>
      <c r="D23" s="112">
        <v>55.8</v>
      </c>
      <c r="E23" s="112">
        <v>54.6</v>
      </c>
    </row>
    <row r="24" spans="1:5" x14ac:dyDescent="0.2">
      <c r="A24" s="13" t="s">
        <v>90</v>
      </c>
      <c r="B24" s="47">
        <v>16.2</v>
      </c>
      <c r="C24" s="47">
        <v>19.399999999999999</v>
      </c>
      <c r="D24" s="112">
        <v>19.600000000000001</v>
      </c>
      <c r="E24" s="112">
        <v>22.6</v>
      </c>
    </row>
    <row r="25" spans="1:5" x14ac:dyDescent="0.2">
      <c r="A25" s="13" t="s">
        <v>91</v>
      </c>
      <c r="B25" s="47">
        <v>22.4</v>
      </c>
      <c r="C25" s="47">
        <v>17.100000000000001</v>
      </c>
      <c r="D25" s="112">
        <v>22.1</v>
      </c>
      <c r="E25" s="112">
        <v>18.8</v>
      </c>
    </row>
    <row r="26" spans="1:5" x14ac:dyDescent="0.2">
      <c r="A26" s="13" t="s">
        <v>92</v>
      </c>
      <c r="B26" s="47">
        <v>3.5</v>
      </c>
      <c r="C26" s="47">
        <v>4.3</v>
      </c>
      <c r="D26" s="112">
        <v>3.9</v>
      </c>
      <c r="E26" s="112">
        <v>2</v>
      </c>
    </row>
    <row r="27" spans="1:5" x14ac:dyDescent="0.2">
      <c r="A27" s="13" t="s">
        <v>93</v>
      </c>
      <c r="B27" s="47">
        <v>0.5</v>
      </c>
      <c r="C27" s="47">
        <v>0.4</v>
      </c>
      <c r="D27" s="112">
        <v>0.2</v>
      </c>
      <c r="E27" s="112">
        <v>0.3</v>
      </c>
    </row>
    <row r="28" spans="1:5" x14ac:dyDescent="0.2">
      <c r="A28" s="115" t="s">
        <v>135</v>
      </c>
      <c r="B28" s="116">
        <f>+B23-B24-B25-B26-B27</f>
        <v>11.399999999999999</v>
      </c>
      <c r="C28" s="116">
        <f>+C23-C24-C25-C26-C27</f>
        <v>12.299999999999999</v>
      </c>
      <c r="D28" s="117">
        <v>10</v>
      </c>
      <c r="E28" s="117">
        <v>10.9</v>
      </c>
    </row>
    <row r="31" spans="1:5" ht="15" x14ac:dyDescent="0.25">
      <c r="A31" s="3" t="s">
        <v>104</v>
      </c>
    </row>
    <row r="32" spans="1:5" x14ac:dyDescent="0.2">
      <c r="A32" s="50" t="s">
        <v>134</v>
      </c>
    </row>
    <row r="33" spans="1:5" ht="27" x14ac:dyDescent="0.2">
      <c r="A33" s="33"/>
      <c r="B33" s="32" t="s">
        <v>87</v>
      </c>
      <c r="C33" s="42" t="s">
        <v>88</v>
      </c>
      <c r="D33" s="104" t="s">
        <v>132</v>
      </c>
      <c r="E33" s="99" t="s">
        <v>133</v>
      </c>
    </row>
    <row r="34" spans="1:5" x14ac:dyDescent="0.2">
      <c r="A34" s="24" t="s">
        <v>94</v>
      </c>
      <c r="B34" s="47">
        <v>52</v>
      </c>
      <c r="C34" s="47">
        <v>47.2</v>
      </c>
      <c r="D34" s="112">
        <v>51.8</v>
      </c>
      <c r="E34" s="112">
        <v>48.6</v>
      </c>
    </row>
    <row r="35" spans="1:5" x14ac:dyDescent="0.2">
      <c r="A35" s="13" t="s">
        <v>90</v>
      </c>
      <c r="B35" s="47">
        <v>18.5</v>
      </c>
      <c r="C35" s="47">
        <v>19.600000000000001</v>
      </c>
      <c r="D35" s="112">
        <v>21.3</v>
      </c>
      <c r="E35" s="112">
        <v>22.5</v>
      </c>
    </row>
    <row r="36" spans="1:5" x14ac:dyDescent="0.2">
      <c r="A36" s="13" t="s">
        <v>91</v>
      </c>
      <c r="B36" s="47">
        <v>21.9</v>
      </c>
      <c r="C36" s="47">
        <v>17.899999999999999</v>
      </c>
      <c r="D36" s="112">
        <v>19.8</v>
      </c>
      <c r="E36" s="112">
        <v>17.399999999999999</v>
      </c>
    </row>
    <row r="37" spans="1:5" x14ac:dyDescent="0.2">
      <c r="A37" s="13" t="s">
        <v>92</v>
      </c>
      <c r="B37" s="47">
        <v>4.0999999999999996</v>
      </c>
      <c r="C37" s="47">
        <v>2.6</v>
      </c>
      <c r="D37" s="112">
        <v>4</v>
      </c>
      <c r="E37" s="112">
        <v>1.9</v>
      </c>
    </row>
    <row r="38" spans="1:5" x14ac:dyDescent="0.2">
      <c r="A38" s="13" t="s">
        <v>93</v>
      </c>
      <c r="B38" s="47">
        <v>1.2</v>
      </c>
      <c r="C38" s="47">
        <v>0.4</v>
      </c>
      <c r="D38" s="112">
        <v>1</v>
      </c>
      <c r="E38" s="112">
        <v>0.6</v>
      </c>
    </row>
    <row r="39" spans="1:5" x14ac:dyDescent="0.2">
      <c r="A39" s="115" t="s">
        <v>135</v>
      </c>
      <c r="B39" s="116">
        <v>6.3</v>
      </c>
      <c r="C39" s="116">
        <v>6.6</v>
      </c>
      <c r="D39" s="117">
        <v>5.7</v>
      </c>
      <c r="E39" s="117">
        <v>6.2</v>
      </c>
    </row>
    <row r="41" spans="1:5" ht="15" x14ac:dyDescent="0.25">
      <c r="A41" s="3" t="s">
        <v>124</v>
      </c>
    </row>
    <row r="42" spans="1:5" x14ac:dyDescent="0.2">
      <c r="A42" s="50" t="s">
        <v>138</v>
      </c>
    </row>
    <row r="43" spans="1:5" ht="27" x14ac:dyDescent="0.2">
      <c r="A43" s="33"/>
      <c r="B43" s="32" t="s">
        <v>87</v>
      </c>
      <c r="C43" s="42" t="s">
        <v>88</v>
      </c>
      <c r="D43" s="104" t="s">
        <v>132</v>
      </c>
      <c r="E43" s="99" t="s">
        <v>133</v>
      </c>
    </row>
    <row r="44" spans="1:5" x14ac:dyDescent="0.2">
      <c r="A44" s="24" t="s">
        <v>94</v>
      </c>
      <c r="B44" s="47">
        <v>52.6</v>
      </c>
      <c r="C44" s="47">
        <v>47.9</v>
      </c>
      <c r="D44" s="112">
        <v>52.6</v>
      </c>
      <c r="E44" s="112">
        <v>46</v>
      </c>
    </row>
    <row r="45" spans="1:5" x14ac:dyDescent="0.2">
      <c r="A45" s="13" t="s">
        <v>90</v>
      </c>
      <c r="B45" s="47">
        <v>20.100000000000001</v>
      </c>
      <c r="C45" s="47">
        <v>20.9</v>
      </c>
      <c r="D45" s="112">
        <v>20.7</v>
      </c>
      <c r="E45" s="112">
        <v>21.9</v>
      </c>
    </row>
    <row r="46" spans="1:5" x14ac:dyDescent="0.2">
      <c r="A46" s="13" t="s">
        <v>91</v>
      </c>
      <c r="B46" s="47">
        <v>19.899999999999999</v>
      </c>
      <c r="C46" s="47">
        <v>15.6</v>
      </c>
      <c r="D46" s="112">
        <v>20.100000000000001</v>
      </c>
      <c r="E46" s="112">
        <v>14.4</v>
      </c>
    </row>
    <row r="47" spans="1:5" x14ac:dyDescent="0.2">
      <c r="A47" s="13" t="s">
        <v>92</v>
      </c>
      <c r="B47" s="47">
        <v>2.8</v>
      </c>
      <c r="C47" s="47">
        <v>0.8</v>
      </c>
      <c r="D47" s="112">
        <v>3.3</v>
      </c>
      <c r="E47" s="112">
        <v>1</v>
      </c>
    </row>
    <row r="48" spans="1:5" x14ac:dyDescent="0.2">
      <c r="A48" s="13" t="s">
        <v>93</v>
      </c>
      <c r="B48" s="47">
        <v>0.2</v>
      </c>
      <c r="C48" s="47">
        <v>0</v>
      </c>
      <c r="D48" s="112">
        <v>0.3</v>
      </c>
      <c r="E48" s="112">
        <v>0</v>
      </c>
    </row>
    <row r="49" spans="1:5" x14ac:dyDescent="0.2">
      <c r="A49" s="115" t="s">
        <v>135</v>
      </c>
      <c r="B49" s="116">
        <v>9.6</v>
      </c>
      <c r="C49" s="116">
        <v>10.6</v>
      </c>
      <c r="D49" s="117">
        <v>8.1999999999999993</v>
      </c>
      <c r="E49" s="117">
        <v>8.6999999999999993</v>
      </c>
    </row>
    <row r="51" spans="1:5" x14ac:dyDescent="0.2">
      <c r="A51" s="11" t="s">
        <v>241</v>
      </c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2:V15"/>
  <sheetViews>
    <sheetView zoomScale="124" zoomScaleNormal="124" workbookViewId="0">
      <selection activeCell="B13" sqref="B13"/>
    </sheetView>
  </sheetViews>
  <sheetFormatPr baseColWidth="10" defaultColWidth="11.42578125" defaultRowHeight="12.75" x14ac:dyDescent="0.2"/>
  <cols>
    <col min="1" max="1" width="22.5703125" style="7" customWidth="1"/>
    <col min="2" max="2" width="8" style="7" customWidth="1"/>
    <col min="3" max="3" width="9" style="7" customWidth="1"/>
    <col min="4" max="4" width="9.85546875" style="7" customWidth="1"/>
    <col min="5" max="5" width="8.42578125" style="7" bestFit="1" customWidth="1"/>
    <col min="6" max="6" width="9.42578125" style="7" customWidth="1"/>
    <col min="7" max="7" width="9.7109375" style="2" customWidth="1"/>
    <col min="8" max="8" width="8.42578125" style="7" bestFit="1" customWidth="1"/>
    <col min="9" max="9" width="9.42578125" style="7" customWidth="1"/>
    <col min="10" max="10" width="9.7109375" style="2" customWidth="1"/>
    <col min="11" max="11" width="8.42578125" style="7" bestFit="1" customWidth="1"/>
    <col min="12" max="12" width="9.42578125" style="7" customWidth="1"/>
    <col min="13" max="13" width="9.42578125" style="2" customWidth="1"/>
    <col min="14" max="14" width="8.42578125" style="7" bestFit="1" customWidth="1"/>
    <col min="15" max="15" width="9.42578125" style="7" customWidth="1"/>
    <col min="16" max="16" width="9.42578125" style="2" customWidth="1"/>
    <col min="17" max="17" width="8.42578125" style="2" bestFit="1" customWidth="1"/>
    <col min="18" max="18" width="10" style="2" customWidth="1"/>
    <col min="19" max="19" width="9.85546875" style="2" bestFit="1" customWidth="1"/>
    <col min="20" max="16384" width="11.42578125" style="2"/>
  </cols>
  <sheetData>
    <row r="2" spans="1:22" ht="15" x14ac:dyDescent="0.25">
      <c r="A2" s="3" t="s">
        <v>163</v>
      </c>
      <c r="B2" s="3"/>
      <c r="C2" s="3"/>
      <c r="D2" s="3"/>
    </row>
    <row r="4" spans="1:22" x14ac:dyDescent="0.2">
      <c r="B4" s="174">
        <v>2022</v>
      </c>
      <c r="C4" s="175"/>
      <c r="D4" s="176"/>
      <c r="E4" s="174">
        <v>2020</v>
      </c>
      <c r="F4" s="175"/>
      <c r="G4" s="176"/>
      <c r="H4" s="174">
        <v>2018</v>
      </c>
      <c r="I4" s="175"/>
      <c r="J4" s="176"/>
      <c r="K4" s="174">
        <v>2016</v>
      </c>
      <c r="L4" s="175"/>
      <c r="M4" s="176"/>
      <c r="N4" s="174">
        <v>2014</v>
      </c>
      <c r="O4" s="175"/>
      <c r="P4" s="176"/>
      <c r="Q4" s="174">
        <v>2012</v>
      </c>
      <c r="R4" s="175"/>
      <c r="S4" s="176"/>
      <c r="T4" s="174">
        <v>2010</v>
      </c>
      <c r="U4" s="175"/>
      <c r="V4" s="176"/>
    </row>
    <row r="5" spans="1:22" ht="36" x14ac:dyDescent="0.2">
      <c r="A5" s="33"/>
      <c r="B5" s="32" t="s">
        <v>76</v>
      </c>
      <c r="C5" s="42" t="s">
        <v>16</v>
      </c>
      <c r="D5" s="42" t="s">
        <v>77</v>
      </c>
      <c r="E5" s="32" t="s">
        <v>76</v>
      </c>
      <c r="F5" s="42" t="s">
        <v>16</v>
      </c>
      <c r="G5" s="42" t="s">
        <v>77</v>
      </c>
      <c r="H5" s="32" t="s">
        <v>76</v>
      </c>
      <c r="I5" s="42" t="s">
        <v>16</v>
      </c>
      <c r="J5" s="42" t="s">
        <v>77</v>
      </c>
      <c r="K5" s="32" t="s">
        <v>76</v>
      </c>
      <c r="L5" s="42" t="s">
        <v>16</v>
      </c>
      <c r="M5" s="42" t="s">
        <v>77</v>
      </c>
      <c r="N5" s="32" t="s">
        <v>76</v>
      </c>
      <c r="O5" s="42" t="s">
        <v>16</v>
      </c>
      <c r="P5" s="42" t="s">
        <v>77</v>
      </c>
      <c r="Q5" s="32" t="s">
        <v>76</v>
      </c>
      <c r="R5" s="42" t="s">
        <v>16</v>
      </c>
      <c r="S5" s="42" t="s">
        <v>77</v>
      </c>
      <c r="T5" s="32" t="s">
        <v>76</v>
      </c>
      <c r="U5" s="42" t="s">
        <v>16</v>
      </c>
      <c r="V5" s="42" t="s">
        <v>77</v>
      </c>
    </row>
    <row r="6" spans="1:22" x14ac:dyDescent="0.2">
      <c r="A6" s="12" t="s">
        <v>141</v>
      </c>
      <c r="B6" s="43">
        <v>674</v>
      </c>
      <c r="C6" s="43">
        <v>815</v>
      </c>
      <c r="D6" s="43">
        <v>15011</v>
      </c>
      <c r="E6" s="43">
        <v>597</v>
      </c>
      <c r="F6" s="43">
        <v>766</v>
      </c>
      <c r="G6" s="43">
        <v>12673</v>
      </c>
      <c r="H6" s="43">
        <v>606</v>
      </c>
      <c r="I6" s="43">
        <v>766</v>
      </c>
      <c r="J6" s="43">
        <v>13045</v>
      </c>
      <c r="K6" s="43">
        <v>608</v>
      </c>
      <c r="L6" s="43">
        <v>762</v>
      </c>
      <c r="M6" s="43">
        <v>11174</v>
      </c>
      <c r="N6" s="43">
        <v>619</v>
      </c>
      <c r="O6" s="43">
        <v>1021</v>
      </c>
      <c r="P6" s="43">
        <v>10482</v>
      </c>
      <c r="Q6" s="43">
        <v>615</v>
      </c>
      <c r="R6" s="4" t="s">
        <v>85</v>
      </c>
      <c r="S6" s="43">
        <v>12315</v>
      </c>
      <c r="T6" s="43">
        <v>585</v>
      </c>
      <c r="U6" s="4" t="s">
        <v>85</v>
      </c>
      <c r="V6" s="43">
        <v>10213</v>
      </c>
    </row>
    <row r="7" spans="1:22" x14ac:dyDescent="0.2">
      <c r="A7" s="13" t="s">
        <v>59</v>
      </c>
      <c r="B7" s="43">
        <v>34</v>
      </c>
      <c r="C7" s="43">
        <v>109</v>
      </c>
      <c r="D7" s="43">
        <v>10345</v>
      </c>
      <c r="E7" s="43">
        <v>37</v>
      </c>
      <c r="F7" s="43">
        <v>120</v>
      </c>
      <c r="G7" s="43">
        <v>10626</v>
      </c>
      <c r="H7" s="43">
        <v>37</v>
      </c>
      <c r="I7" s="43">
        <v>120</v>
      </c>
      <c r="J7" s="43">
        <v>9986</v>
      </c>
      <c r="K7" s="43">
        <v>40</v>
      </c>
      <c r="L7" s="43">
        <v>72</v>
      </c>
      <c r="M7" s="43">
        <v>8526</v>
      </c>
      <c r="N7" s="43">
        <v>42</v>
      </c>
      <c r="O7" s="43">
        <v>109</v>
      </c>
      <c r="P7" s="43">
        <v>7920</v>
      </c>
      <c r="Q7" s="43">
        <v>42</v>
      </c>
      <c r="R7" s="4" t="s">
        <v>85</v>
      </c>
      <c r="S7" s="43">
        <v>9368</v>
      </c>
      <c r="T7" s="43">
        <v>11</v>
      </c>
      <c r="U7" s="4" t="s">
        <v>85</v>
      </c>
      <c r="V7" s="43">
        <v>5563</v>
      </c>
    </row>
    <row r="8" spans="1:22" x14ac:dyDescent="0.2">
      <c r="A8" s="13" t="s">
        <v>60</v>
      </c>
      <c r="B8" s="43">
        <v>288</v>
      </c>
      <c r="C8" s="43">
        <v>618</v>
      </c>
      <c r="D8" s="43">
        <v>6595</v>
      </c>
      <c r="E8" s="43">
        <v>258</v>
      </c>
      <c r="F8" s="43">
        <v>528</v>
      </c>
      <c r="G8" s="43">
        <v>5037</v>
      </c>
      <c r="H8" s="43">
        <v>254</v>
      </c>
      <c r="I8" s="43">
        <v>528</v>
      </c>
      <c r="J8" s="43">
        <v>4103</v>
      </c>
      <c r="K8" s="43">
        <v>239</v>
      </c>
      <c r="L8" s="43">
        <v>418</v>
      </c>
      <c r="M8" s="43">
        <v>3704</v>
      </c>
      <c r="N8" s="43">
        <v>184</v>
      </c>
      <c r="O8" s="43">
        <v>533</v>
      </c>
      <c r="P8" s="43">
        <v>3593</v>
      </c>
      <c r="Q8" s="43">
        <v>189</v>
      </c>
      <c r="R8" s="4" t="s">
        <v>85</v>
      </c>
      <c r="S8" s="43">
        <v>3078</v>
      </c>
      <c r="T8" s="43">
        <v>185</v>
      </c>
      <c r="U8" s="4" t="s">
        <v>85</v>
      </c>
      <c r="V8" s="43">
        <v>2235</v>
      </c>
    </row>
    <row r="9" spans="1:22" x14ac:dyDescent="0.2">
      <c r="A9" s="13" t="s">
        <v>61</v>
      </c>
      <c r="B9" s="43">
        <v>44</v>
      </c>
      <c r="C9" s="43">
        <v>84</v>
      </c>
      <c r="D9" s="43">
        <v>957</v>
      </c>
      <c r="E9" s="43">
        <v>44</v>
      </c>
      <c r="F9" s="43">
        <v>69</v>
      </c>
      <c r="G9" s="43">
        <v>817</v>
      </c>
      <c r="H9" s="43">
        <v>43</v>
      </c>
      <c r="I9" s="43">
        <v>70</v>
      </c>
      <c r="J9" s="43">
        <v>757</v>
      </c>
      <c r="K9" s="43">
        <v>65</v>
      </c>
      <c r="L9" s="43">
        <v>100</v>
      </c>
      <c r="M9" s="43">
        <v>924</v>
      </c>
      <c r="N9" s="43">
        <v>76</v>
      </c>
      <c r="O9" s="43">
        <v>117</v>
      </c>
      <c r="P9" s="43">
        <v>846</v>
      </c>
      <c r="Q9" s="43">
        <v>78</v>
      </c>
      <c r="R9" s="4" t="s">
        <v>85</v>
      </c>
      <c r="S9" s="43">
        <v>1252</v>
      </c>
      <c r="T9" s="43">
        <v>44</v>
      </c>
      <c r="U9" s="4" t="s">
        <v>85</v>
      </c>
      <c r="V9" s="43">
        <v>783</v>
      </c>
    </row>
    <row r="10" spans="1:22" x14ac:dyDescent="0.2">
      <c r="A10" s="13" t="s">
        <v>62</v>
      </c>
      <c r="B10" s="43">
        <v>74</v>
      </c>
      <c r="C10" s="43">
        <v>74</v>
      </c>
      <c r="D10" s="43">
        <v>187</v>
      </c>
      <c r="E10" s="43">
        <v>85</v>
      </c>
      <c r="F10" s="43">
        <v>86</v>
      </c>
      <c r="G10" s="43">
        <v>240</v>
      </c>
      <c r="H10" s="43">
        <v>84</v>
      </c>
      <c r="I10" s="43">
        <v>85</v>
      </c>
      <c r="J10" s="43">
        <v>233</v>
      </c>
      <c r="K10" s="43">
        <v>79</v>
      </c>
      <c r="L10" s="43">
        <v>79</v>
      </c>
      <c r="M10" s="43">
        <v>170</v>
      </c>
      <c r="N10" s="43">
        <v>87</v>
      </c>
      <c r="O10" s="43">
        <v>87</v>
      </c>
      <c r="P10" s="43">
        <v>239</v>
      </c>
      <c r="Q10" s="43">
        <v>97</v>
      </c>
      <c r="R10" s="4" t="s">
        <v>85</v>
      </c>
      <c r="S10" s="43">
        <v>248</v>
      </c>
      <c r="T10" s="43">
        <v>26</v>
      </c>
      <c r="U10" s="4" t="s">
        <v>85</v>
      </c>
      <c r="V10" s="43">
        <v>104</v>
      </c>
    </row>
    <row r="11" spans="1:22" x14ac:dyDescent="0.2">
      <c r="A11" s="13" t="s">
        <v>63</v>
      </c>
      <c r="B11" s="43">
        <v>14</v>
      </c>
      <c r="C11" s="43">
        <v>22</v>
      </c>
      <c r="D11" s="43">
        <v>75</v>
      </c>
      <c r="E11" s="43">
        <v>14</v>
      </c>
      <c r="F11" s="43">
        <v>17</v>
      </c>
      <c r="G11" s="43">
        <v>96</v>
      </c>
      <c r="H11" s="43">
        <v>14</v>
      </c>
      <c r="I11" s="43">
        <v>17</v>
      </c>
      <c r="J11" s="43">
        <v>91</v>
      </c>
      <c r="K11" s="43">
        <v>15</v>
      </c>
      <c r="L11" s="43">
        <v>15</v>
      </c>
      <c r="M11" s="43">
        <v>62</v>
      </c>
      <c r="N11" s="43">
        <v>15</v>
      </c>
      <c r="O11" s="43">
        <v>15</v>
      </c>
      <c r="P11" s="43">
        <v>63</v>
      </c>
      <c r="Q11" s="43">
        <v>16</v>
      </c>
      <c r="R11" s="4" t="s">
        <v>85</v>
      </c>
      <c r="S11" s="43">
        <v>90</v>
      </c>
      <c r="T11" s="43">
        <v>16</v>
      </c>
      <c r="U11" s="4" t="s">
        <v>85</v>
      </c>
      <c r="V11" s="43">
        <v>103</v>
      </c>
    </row>
    <row r="12" spans="1:22" x14ac:dyDescent="0.2">
      <c r="A12" s="13" t="s">
        <v>64</v>
      </c>
      <c r="B12" s="43">
        <v>144</v>
      </c>
      <c r="C12" s="43">
        <v>144</v>
      </c>
      <c r="D12" s="43">
        <v>79</v>
      </c>
      <c r="E12" s="43">
        <v>113</v>
      </c>
      <c r="F12" s="43">
        <v>113</v>
      </c>
      <c r="G12" s="43">
        <v>72</v>
      </c>
      <c r="H12" s="43">
        <v>155</v>
      </c>
      <c r="I12" s="43">
        <v>155</v>
      </c>
      <c r="J12" s="43">
        <v>74</v>
      </c>
      <c r="K12" s="43">
        <v>165</v>
      </c>
      <c r="L12" s="43">
        <v>165</v>
      </c>
      <c r="M12" s="43">
        <v>79</v>
      </c>
      <c r="N12" s="43">
        <v>179</v>
      </c>
      <c r="O12" s="43">
        <v>179</v>
      </c>
      <c r="P12" s="43">
        <v>95</v>
      </c>
      <c r="Q12" s="43">
        <v>189</v>
      </c>
      <c r="R12" s="4" t="s">
        <v>85</v>
      </c>
      <c r="S12" s="43">
        <v>90</v>
      </c>
      <c r="T12" s="43">
        <v>175</v>
      </c>
      <c r="U12" s="4" t="s">
        <v>85</v>
      </c>
      <c r="V12" s="43">
        <v>90</v>
      </c>
    </row>
    <row r="13" spans="1:22" x14ac:dyDescent="0.2">
      <c r="A13" s="40" t="s">
        <v>21</v>
      </c>
      <c r="B13" s="29">
        <v>1272</v>
      </c>
      <c r="C13" s="29">
        <v>1866</v>
      </c>
      <c r="D13" s="29">
        <v>33249</v>
      </c>
      <c r="E13" s="29">
        <v>1147</v>
      </c>
      <c r="F13" s="29">
        <v>1676</v>
      </c>
      <c r="G13" s="29">
        <v>27321</v>
      </c>
      <c r="H13" s="29">
        <v>1196</v>
      </c>
      <c r="I13" s="29">
        <f t="shared" ref="I13" si="0">+I6+I7+I8+I9+I10+I11+I12</f>
        <v>1741</v>
      </c>
      <c r="J13" s="29">
        <v>26015</v>
      </c>
      <c r="K13" s="29">
        <v>1211</v>
      </c>
      <c r="L13" s="29">
        <v>1611</v>
      </c>
      <c r="M13" s="29">
        <v>24639</v>
      </c>
      <c r="N13" s="29">
        <v>1201</v>
      </c>
      <c r="O13" s="29">
        <v>2062</v>
      </c>
      <c r="P13" s="29">
        <v>23238</v>
      </c>
      <c r="Q13" s="29">
        <v>1226</v>
      </c>
      <c r="R13" s="4" t="s">
        <v>85</v>
      </c>
      <c r="S13" s="29">
        <v>26441</v>
      </c>
      <c r="T13" s="29">
        <v>1042</v>
      </c>
      <c r="U13" s="4" t="s">
        <v>85</v>
      </c>
      <c r="V13" s="29">
        <v>19091</v>
      </c>
    </row>
    <row r="15" spans="1:22" x14ac:dyDescent="0.2">
      <c r="A15" s="11" t="s">
        <v>241</v>
      </c>
      <c r="B15" s="11"/>
      <c r="C15" s="11"/>
      <c r="D15" s="11"/>
    </row>
  </sheetData>
  <mergeCells count="7">
    <mergeCell ref="T4:V4"/>
    <mergeCell ref="H4:J4"/>
    <mergeCell ref="B4:D4"/>
    <mergeCell ref="E4:G4"/>
    <mergeCell ref="K4:M4"/>
    <mergeCell ref="N4:P4"/>
    <mergeCell ref="Q4:S4"/>
  </mergeCells>
  <pageMargins left="0.7" right="0.7" top="0.75" bottom="0.75" header="0.3" footer="0.3"/>
  <pageSetup paperSize="9" scale="8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2:D16"/>
  <sheetViews>
    <sheetView zoomScale="142" zoomScaleNormal="142" workbookViewId="0">
      <selection activeCell="A16" sqref="A16"/>
    </sheetView>
  </sheetViews>
  <sheetFormatPr baseColWidth="10" defaultColWidth="11.42578125" defaultRowHeight="12.75" x14ac:dyDescent="0.2"/>
  <cols>
    <col min="1" max="1" width="21.7109375" style="7" customWidth="1"/>
    <col min="2" max="2" width="14" style="7" customWidth="1"/>
    <col min="3" max="16384" width="11.42578125" style="2"/>
  </cols>
  <sheetData>
    <row r="2" spans="1:4" ht="15" x14ac:dyDescent="0.25">
      <c r="A2" s="3" t="s">
        <v>236</v>
      </c>
      <c r="B2" s="3"/>
    </row>
    <row r="5" spans="1:4" ht="36" x14ac:dyDescent="0.2">
      <c r="A5" s="33"/>
      <c r="B5" s="42" t="s">
        <v>78</v>
      </c>
      <c r="C5" s="42" t="s">
        <v>79</v>
      </c>
    </row>
    <row r="6" spans="1:4" x14ac:dyDescent="0.2">
      <c r="A6" s="12" t="s">
        <v>65</v>
      </c>
      <c r="B6" s="43">
        <v>151</v>
      </c>
      <c r="C6" s="157" t="s">
        <v>238</v>
      </c>
      <c r="D6" s="63"/>
    </row>
    <row r="7" spans="1:4" x14ac:dyDescent="0.2">
      <c r="A7" s="13" t="s">
        <v>59</v>
      </c>
      <c r="B7" s="43">
        <v>0</v>
      </c>
      <c r="C7" s="43">
        <v>0</v>
      </c>
    </row>
    <row r="8" spans="1:4" x14ac:dyDescent="0.2">
      <c r="A8" s="13" t="s">
        <v>60</v>
      </c>
      <c r="B8" s="43">
        <v>691</v>
      </c>
      <c r="C8" s="43">
        <v>9509</v>
      </c>
      <c r="D8" s="63"/>
    </row>
    <row r="9" spans="1:4" x14ac:dyDescent="0.2">
      <c r="A9" s="13" t="s">
        <v>61</v>
      </c>
      <c r="B9" s="43">
        <v>0</v>
      </c>
      <c r="C9" s="43">
        <v>4</v>
      </c>
    </row>
    <row r="10" spans="1:4" x14ac:dyDescent="0.2">
      <c r="A10" s="13" t="s">
        <v>62</v>
      </c>
      <c r="B10" s="43">
        <v>23</v>
      </c>
      <c r="C10" s="43">
        <v>0</v>
      </c>
    </row>
    <row r="11" spans="1:4" x14ac:dyDescent="0.2">
      <c r="A11" s="13" t="s">
        <v>63</v>
      </c>
      <c r="B11" s="43">
        <v>0</v>
      </c>
      <c r="C11" s="43">
        <v>0</v>
      </c>
    </row>
    <row r="12" spans="1:4" x14ac:dyDescent="0.2">
      <c r="A12" s="13" t="s">
        <v>64</v>
      </c>
      <c r="B12" s="4" t="s">
        <v>80</v>
      </c>
      <c r="C12" s="4" t="s">
        <v>80</v>
      </c>
    </row>
    <row r="13" spans="1:4" x14ac:dyDescent="0.2">
      <c r="A13" s="40" t="s">
        <v>21</v>
      </c>
      <c r="B13" s="29">
        <v>865</v>
      </c>
      <c r="C13" s="29">
        <v>14558</v>
      </c>
      <c r="D13" s="63"/>
    </row>
    <row r="15" spans="1:4" x14ac:dyDescent="0.2">
      <c r="A15" s="11" t="s">
        <v>241</v>
      </c>
      <c r="B15"/>
      <c r="C15"/>
    </row>
    <row r="16" spans="1:4" x14ac:dyDescent="0.2">
      <c r="A16" s="158" t="s">
        <v>239</v>
      </c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2:V17"/>
  <sheetViews>
    <sheetView zoomScale="130" zoomScaleNormal="130" workbookViewId="0">
      <selection activeCell="B7" sqref="B7:D14"/>
    </sheetView>
  </sheetViews>
  <sheetFormatPr baseColWidth="10" defaultColWidth="11.42578125" defaultRowHeight="12.75" x14ac:dyDescent="0.2"/>
  <cols>
    <col min="1" max="1" width="21.7109375" style="7" customWidth="1"/>
    <col min="2" max="2" width="10" style="7" customWidth="1"/>
    <col min="3" max="3" width="10.140625" style="7" customWidth="1"/>
    <col min="4" max="4" width="9" style="7" customWidth="1"/>
    <col min="5" max="5" width="10.5703125" style="7" bestFit="1" customWidth="1"/>
    <col min="6" max="6" width="9.5703125" style="7" bestFit="1" customWidth="1"/>
    <col min="7" max="7" width="9.7109375" style="2" customWidth="1"/>
    <col min="8" max="8" width="10.5703125" style="7" bestFit="1" customWidth="1"/>
    <col min="9" max="9" width="9.5703125" style="7" bestFit="1" customWidth="1"/>
    <col min="10" max="10" width="9.7109375" style="2" customWidth="1"/>
    <col min="11" max="11" width="10.5703125" style="2" bestFit="1" customWidth="1"/>
    <col min="12" max="12" width="9.85546875" style="2" bestFit="1" customWidth="1"/>
    <col min="13" max="13" width="9.7109375" style="2" bestFit="1" customWidth="1"/>
    <col min="14" max="14" width="11.42578125" style="2"/>
    <col min="15" max="15" width="9.85546875" style="2" bestFit="1" customWidth="1"/>
    <col min="16" max="16" width="9.7109375" style="2" bestFit="1" customWidth="1"/>
    <col min="17" max="16384" width="11.42578125" style="2"/>
  </cols>
  <sheetData>
    <row r="2" spans="1:22" ht="15" x14ac:dyDescent="0.25">
      <c r="A2" s="3" t="s">
        <v>162</v>
      </c>
      <c r="B2" s="3"/>
      <c r="C2" s="3"/>
      <c r="D2" s="3"/>
    </row>
    <row r="3" spans="1:22" x14ac:dyDescent="0.2">
      <c r="A3" s="50" t="s">
        <v>83</v>
      </c>
      <c r="B3" s="50"/>
      <c r="C3" s="50"/>
      <c r="D3" s="50"/>
      <c r="E3" s="1"/>
      <c r="F3" s="2"/>
      <c r="G3" s="26"/>
      <c r="H3" s="1"/>
      <c r="I3" s="2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22" x14ac:dyDescent="0.2">
      <c r="A4" s="50"/>
      <c r="B4" s="50"/>
      <c r="C4" s="50"/>
      <c r="D4" s="50"/>
      <c r="E4" s="1"/>
      <c r="F4" s="2"/>
      <c r="G4" s="26"/>
      <c r="H4" s="1"/>
      <c r="I4" s="2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22" x14ac:dyDescent="0.2">
      <c r="B5" s="174">
        <v>2022</v>
      </c>
      <c r="C5" s="175"/>
      <c r="D5" s="176"/>
      <c r="E5" s="174">
        <v>2020</v>
      </c>
      <c r="F5" s="175"/>
      <c r="G5" s="176"/>
      <c r="H5" s="174">
        <v>2018</v>
      </c>
      <c r="I5" s="175"/>
      <c r="J5" s="176"/>
      <c r="K5" s="174">
        <v>2016</v>
      </c>
      <c r="L5" s="175"/>
      <c r="M5" s="176"/>
      <c r="N5" s="174">
        <v>2014</v>
      </c>
      <c r="O5" s="175"/>
      <c r="P5" s="176"/>
      <c r="Q5" s="174">
        <v>2012</v>
      </c>
      <c r="R5" s="175"/>
      <c r="S5" s="176"/>
      <c r="T5" s="174">
        <v>2010</v>
      </c>
      <c r="U5" s="175"/>
      <c r="V5" s="176"/>
    </row>
    <row r="6" spans="1:22" ht="36" x14ac:dyDescent="0.2">
      <c r="A6" s="33"/>
      <c r="B6" s="42" t="s">
        <v>81</v>
      </c>
      <c r="C6" s="42" t="s">
        <v>58</v>
      </c>
      <c r="D6" s="42" t="s">
        <v>95</v>
      </c>
      <c r="E6" s="42" t="s">
        <v>81</v>
      </c>
      <c r="F6" s="42" t="s">
        <v>58</v>
      </c>
      <c r="G6" s="42" t="s">
        <v>95</v>
      </c>
      <c r="H6" s="42" t="s">
        <v>81</v>
      </c>
      <c r="I6" s="42" t="s">
        <v>58</v>
      </c>
      <c r="J6" s="42" t="s">
        <v>95</v>
      </c>
      <c r="K6" s="42" t="s">
        <v>81</v>
      </c>
      <c r="L6" s="42" t="s">
        <v>58</v>
      </c>
      <c r="M6" s="42" t="s">
        <v>95</v>
      </c>
      <c r="N6" s="42" t="s">
        <v>81</v>
      </c>
      <c r="O6" s="42" t="s">
        <v>58</v>
      </c>
      <c r="P6" s="42" t="s">
        <v>95</v>
      </c>
      <c r="Q6" s="42" t="s">
        <v>81</v>
      </c>
      <c r="R6" s="42" t="s">
        <v>58</v>
      </c>
      <c r="S6" s="42" t="s">
        <v>95</v>
      </c>
      <c r="T6" s="42" t="s">
        <v>81</v>
      </c>
      <c r="U6" s="42" t="s">
        <v>58</v>
      </c>
      <c r="V6" s="42" t="s">
        <v>95</v>
      </c>
    </row>
    <row r="7" spans="1:22" x14ac:dyDescent="0.2">
      <c r="A7" s="12" t="s">
        <v>142</v>
      </c>
      <c r="B7" s="43">
        <v>1123045766</v>
      </c>
      <c r="C7" s="135" t="s">
        <v>80</v>
      </c>
      <c r="D7" s="135" t="s">
        <v>80</v>
      </c>
      <c r="E7" s="43">
        <v>1056260092</v>
      </c>
      <c r="F7" s="135" t="s">
        <v>80</v>
      </c>
      <c r="G7" s="135" t="s">
        <v>80</v>
      </c>
      <c r="H7" s="43">
        <v>1026496716</v>
      </c>
      <c r="I7" s="135" t="s">
        <v>80</v>
      </c>
      <c r="J7" s="135" t="s">
        <v>80</v>
      </c>
      <c r="K7" s="43">
        <v>1097445300</v>
      </c>
      <c r="L7" s="43">
        <v>133853845</v>
      </c>
      <c r="M7" s="135" t="s">
        <v>80</v>
      </c>
      <c r="N7" s="43">
        <v>1231566704</v>
      </c>
      <c r="O7" s="43">
        <v>10078000</v>
      </c>
      <c r="P7" s="43">
        <v>6875742</v>
      </c>
      <c r="Q7" s="43">
        <v>923750186</v>
      </c>
      <c r="R7" s="43">
        <v>227739331</v>
      </c>
      <c r="S7" s="43">
        <v>224953396</v>
      </c>
      <c r="T7" s="43">
        <v>1304990082</v>
      </c>
      <c r="U7" s="43">
        <v>217768673</v>
      </c>
      <c r="V7" s="43">
        <v>215104709</v>
      </c>
    </row>
    <row r="8" spans="1:22" x14ac:dyDescent="0.2">
      <c r="A8" s="13" t="s">
        <v>143</v>
      </c>
      <c r="B8" s="43">
        <v>541742008</v>
      </c>
      <c r="C8" s="43">
        <v>264560011</v>
      </c>
      <c r="D8" s="43">
        <v>437593338</v>
      </c>
      <c r="E8" s="43">
        <v>441768009</v>
      </c>
      <c r="F8" s="43">
        <v>176730928</v>
      </c>
      <c r="G8" s="43">
        <v>-99702192</v>
      </c>
      <c r="H8" s="43">
        <v>566774214</v>
      </c>
      <c r="I8" s="43">
        <v>219152609</v>
      </c>
      <c r="J8" s="43">
        <v>144981258</v>
      </c>
      <c r="K8" s="43">
        <v>441966336</v>
      </c>
      <c r="L8" s="43">
        <v>158815149</v>
      </c>
      <c r="M8" s="43">
        <v>20359637</v>
      </c>
      <c r="N8" s="43">
        <v>524009095</v>
      </c>
      <c r="O8" s="43">
        <v>266927000</v>
      </c>
      <c r="P8" s="43">
        <v>6417997</v>
      </c>
      <c r="Q8" s="43">
        <v>609981974</v>
      </c>
      <c r="R8" s="43">
        <v>361170506</v>
      </c>
      <c r="S8" s="43">
        <v>-22747918</v>
      </c>
      <c r="T8" s="43">
        <v>875614843</v>
      </c>
      <c r="U8" s="43">
        <v>360700501</v>
      </c>
      <c r="V8" s="43">
        <v>-15728074</v>
      </c>
    </row>
    <row r="9" spans="1:22" x14ac:dyDescent="0.2">
      <c r="A9" s="13" t="s">
        <v>144</v>
      </c>
      <c r="B9" s="43">
        <v>366408808</v>
      </c>
      <c r="C9" s="43">
        <v>152728943</v>
      </c>
      <c r="D9" s="43">
        <v>8718248</v>
      </c>
      <c r="E9" s="43">
        <v>311710042</v>
      </c>
      <c r="F9" s="43">
        <v>141004753</v>
      </c>
      <c r="G9" s="43">
        <v>-3514295</v>
      </c>
      <c r="H9" s="43">
        <v>374345154</v>
      </c>
      <c r="I9" s="43">
        <v>142589542</v>
      </c>
      <c r="J9" s="43">
        <v>13427368</v>
      </c>
      <c r="K9" s="43">
        <v>311633567</v>
      </c>
      <c r="L9" s="43">
        <v>34612142</v>
      </c>
      <c r="M9" s="43">
        <v>23528514</v>
      </c>
      <c r="N9" s="43">
        <v>229053360</v>
      </c>
      <c r="O9" s="43">
        <v>118351000</v>
      </c>
      <c r="P9" s="43">
        <v>6219029</v>
      </c>
      <c r="Q9" s="43">
        <v>175567575</v>
      </c>
      <c r="R9" s="43">
        <v>135727460</v>
      </c>
      <c r="S9" s="43">
        <v>605419</v>
      </c>
      <c r="T9" s="43">
        <v>142885631</v>
      </c>
      <c r="U9" s="43">
        <v>116258523</v>
      </c>
      <c r="V9" s="43">
        <v>10005122</v>
      </c>
    </row>
    <row r="10" spans="1:22" x14ac:dyDescent="0.2">
      <c r="A10" s="13" t="s">
        <v>145</v>
      </c>
      <c r="B10" s="43">
        <v>220758902</v>
      </c>
      <c r="C10" s="43">
        <v>126995957</v>
      </c>
      <c r="D10" s="43">
        <v>11880811</v>
      </c>
      <c r="E10" s="43">
        <v>142750786</v>
      </c>
      <c r="F10" s="43">
        <v>75229487</v>
      </c>
      <c r="G10" s="43">
        <v>-2715056</v>
      </c>
      <c r="H10" s="43">
        <v>116088431</v>
      </c>
      <c r="I10" s="43">
        <v>45212815</v>
      </c>
      <c r="J10" s="43">
        <v>6964653</v>
      </c>
      <c r="K10" s="43">
        <v>90502772</v>
      </c>
      <c r="L10" s="43">
        <v>16535783</v>
      </c>
      <c r="M10" s="43">
        <v>-1703249</v>
      </c>
      <c r="N10" s="43">
        <v>92434283</v>
      </c>
      <c r="O10" s="43">
        <v>44588000</v>
      </c>
      <c r="P10" s="43">
        <v>1447283</v>
      </c>
      <c r="Q10" s="43">
        <v>171161456</v>
      </c>
      <c r="R10" s="43">
        <v>114248935</v>
      </c>
      <c r="S10" s="43">
        <v>467927</v>
      </c>
      <c r="T10" s="43">
        <v>186795890</v>
      </c>
      <c r="U10" s="43">
        <v>112415956</v>
      </c>
      <c r="V10" s="43">
        <v>599036</v>
      </c>
    </row>
    <row r="11" spans="1:22" x14ac:dyDescent="0.2">
      <c r="A11" s="13" t="s">
        <v>62</v>
      </c>
      <c r="B11" s="43">
        <v>58870272</v>
      </c>
      <c r="C11" s="43">
        <v>10255237</v>
      </c>
      <c r="D11" s="43">
        <v>1402532</v>
      </c>
      <c r="E11" s="43">
        <v>65146730</v>
      </c>
      <c r="F11" s="43">
        <v>6123896</v>
      </c>
      <c r="G11" s="43">
        <v>-433330</v>
      </c>
      <c r="H11" s="43">
        <v>74426287</v>
      </c>
      <c r="I11" s="43">
        <v>10409887</v>
      </c>
      <c r="J11" s="43">
        <v>-8955373</v>
      </c>
      <c r="K11" s="43">
        <v>51207992</v>
      </c>
      <c r="L11" s="43">
        <v>7097322</v>
      </c>
      <c r="M11" s="43">
        <v>1012137</v>
      </c>
      <c r="N11" s="43">
        <v>40498269</v>
      </c>
      <c r="O11" s="43">
        <v>8024000</v>
      </c>
      <c r="P11" s="43">
        <v>903312</v>
      </c>
      <c r="Q11" s="43">
        <v>24665216</v>
      </c>
      <c r="R11" s="43">
        <v>5312731</v>
      </c>
      <c r="S11" s="43">
        <v>-295725</v>
      </c>
      <c r="T11" s="43">
        <v>21687276</v>
      </c>
      <c r="U11" s="43">
        <v>1728935</v>
      </c>
      <c r="V11" s="43">
        <v>-2279160</v>
      </c>
    </row>
    <row r="12" spans="1:22" x14ac:dyDescent="0.2">
      <c r="A12" s="13" t="s">
        <v>146</v>
      </c>
      <c r="B12" s="43">
        <v>37713513</v>
      </c>
      <c r="C12" s="43">
        <v>19544061</v>
      </c>
      <c r="D12" s="43">
        <v>5993173</v>
      </c>
      <c r="E12" s="43">
        <v>16641134</v>
      </c>
      <c r="F12" s="43">
        <v>7737948</v>
      </c>
      <c r="G12" s="43">
        <v>-509551</v>
      </c>
      <c r="H12" s="43">
        <v>21773415</v>
      </c>
      <c r="I12" s="43">
        <v>10045637</v>
      </c>
      <c r="J12" s="43">
        <v>-486423</v>
      </c>
      <c r="K12" s="43">
        <v>36288405</v>
      </c>
      <c r="L12" s="43">
        <v>3583721</v>
      </c>
      <c r="M12" s="43">
        <v>560052</v>
      </c>
      <c r="N12" s="43">
        <v>33862744</v>
      </c>
      <c r="O12" s="43">
        <v>16188000</v>
      </c>
      <c r="P12" s="43">
        <v>2039983</v>
      </c>
      <c r="Q12" s="43">
        <v>25534006</v>
      </c>
      <c r="R12" s="43">
        <v>24197042</v>
      </c>
      <c r="S12" s="43">
        <v>3852197</v>
      </c>
      <c r="T12" s="43">
        <v>17603824</v>
      </c>
      <c r="U12" s="43">
        <v>14433337</v>
      </c>
      <c r="V12" s="43">
        <v>734821</v>
      </c>
    </row>
    <row r="13" spans="1:22" x14ac:dyDescent="0.2">
      <c r="A13" s="13" t="s">
        <v>147</v>
      </c>
      <c r="B13" s="43">
        <v>67529039</v>
      </c>
      <c r="C13" s="43">
        <v>1952603</v>
      </c>
      <c r="D13" s="43">
        <v>-2125911</v>
      </c>
      <c r="E13" s="43">
        <v>66311519</v>
      </c>
      <c r="F13" s="43">
        <v>3065985</v>
      </c>
      <c r="G13" s="43">
        <v>-1461912</v>
      </c>
      <c r="H13" s="43">
        <v>64416123</v>
      </c>
      <c r="I13" s="43">
        <v>4093542</v>
      </c>
      <c r="J13" s="43">
        <v>-100349</v>
      </c>
      <c r="K13" s="43">
        <v>37369141</v>
      </c>
      <c r="L13" s="43">
        <v>12035217</v>
      </c>
      <c r="M13" s="43">
        <v>1051687</v>
      </c>
      <c r="N13" s="43">
        <v>31817185</v>
      </c>
      <c r="O13" s="43">
        <v>2331000</v>
      </c>
      <c r="P13" s="43">
        <v>-717328</v>
      </c>
      <c r="Q13" s="43">
        <v>21751742</v>
      </c>
      <c r="R13" s="43">
        <v>4009580</v>
      </c>
      <c r="S13" s="43">
        <v>887542</v>
      </c>
      <c r="T13" s="43">
        <v>22159915</v>
      </c>
      <c r="U13" s="43">
        <v>4361713</v>
      </c>
      <c r="V13" s="43">
        <v>916049</v>
      </c>
    </row>
    <row r="14" spans="1:22" x14ac:dyDescent="0.2">
      <c r="A14" s="40" t="s">
        <v>21</v>
      </c>
      <c r="B14" s="134">
        <v>2416068308</v>
      </c>
      <c r="C14" s="134">
        <v>576036812</v>
      </c>
      <c r="D14" s="134">
        <v>463462191</v>
      </c>
      <c r="E14" s="134">
        <v>2029290970</v>
      </c>
      <c r="F14" s="134">
        <v>382685237</v>
      </c>
      <c r="G14" s="29">
        <v>-108652633</v>
      </c>
      <c r="H14" s="29">
        <f>+H7+H8+H9+H10+H11+H12+H13</f>
        <v>2244320340</v>
      </c>
      <c r="I14" s="29">
        <f>+I8+I9+I10+I11+I12+I13</f>
        <v>431504032</v>
      </c>
      <c r="J14" s="29">
        <f>+J8+J9+J10+J11+J12+J13</f>
        <v>155831134</v>
      </c>
      <c r="K14" s="29">
        <f>+K7+K8+K9+K10+K11+K12+K13</f>
        <v>2066413513</v>
      </c>
      <c r="L14" s="29">
        <f t="shared" ref="L14:V14" si="0">+L7+L8+L9+L10+L11+L12+L13</f>
        <v>366533179</v>
      </c>
      <c r="M14" s="29">
        <f>+M8+M9+M10+M11+M12+M13</f>
        <v>44808778</v>
      </c>
      <c r="N14" s="29">
        <f>+N7+N8+N9+N10+N11+N12+N13</f>
        <v>2183241640</v>
      </c>
      <c r="O14" s="29">
        <f t="shared" si="0"/>
        <v>466487000</v>
      </c>
      <c r="P14" s="29">
        <f t="shared" si="0"/>
        <v>23186018</v>
      </c>
      <c r="Q14" s="29">
        <f t="shared" si="0"/>
        <v>1952412155</v>
      </c>
      <c r="R14" s="29">
        <f t="shared" si="0"/>
        <v>872405585</v>
      </c>
      <c r="S14" s="29">
        <f t="shared" si="0"/>
        <v>207722838</v>
      </c>
      <c r="T14" s="29">
        <f t="shared" si="0"/>
        <v>2571737461</v>
      </c>
      <c r="U14" s="29">
        <f t="shared" si="0"/>
        <v>827667638</v>
      </c>
      <c r="V14" s="29">
        <f t="shared" si="0"/>
        <v>209352503</v>
      </c>
    </row>
    <row r="15" spans="1:22" x14ac:dyDescent="0.2">
      <c r="A15" s="7" t="s">
        <v>164</v>
      </c>
    </row>
    <row r="16" spans="1:22" x14ac:dyDescent="0.2">
      <c r="A16" s="11" t="s">
        <v>241</v>
      </c>
      <c r="B16" s="11"/>
      <c r="C16" s="11"/>
      <c r="D16" s="11"/>
    </row>
    <row r="17" spans="7:10" x14ac:dyDescent="0.2">
      <c r="G17" s="57"/>
      <c r="J17" s="57"/>
    </row>
  </sheetData>
  <sortState xmlns:xlrd2="http://schemas.microsoft.com/office/spreadsheetml/2017/richdata2" ref="H36:J42">
    <sortCondition ref="H36:H42"/>
  </sortState>
  <mergeCells count="7">
    <mergeCell ref="T5:V5"/>
    <mergeCell ref="H5:J5"/>
    <mergeCell ref="B5:D5"/>
    <mergeCell ref="E5:G5"/>
    <mergeCell ref="K5:M5"/>
    <mergeCell ref="N5:P5"/>
    <mergeCell ref="Q5:S5"/>
  </mergeCells>
  <pageMargins left="0.7" right="0.7" top="0.75" bottom="0.75" header="0.3" footer="0.3"/>
  <pageSetup paperSize="9" orientation="landscape" r:id="rId1"/>
  <ignoredErrors>
    <ignoredError sqref="M14 I14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2:J15"/>
  <sheetViews>
    <sheetView zoomScale="124" zoomScaleNormal="124" workbookViewId="0">
      <selection activeCell="B5" sqref="B5:B9"/>
    </sheetView>
  </sheetViews>
  <sheetFormatPr baseColWidth="10" defaultColWidth="11.42578125" defaultRowHeight="12.75" x14ac:dyDescent="0.2"/>
  <cols>
    <col min="1" max="1" width="21.7109375" style="7" customWidth="1"/>
    <col min="2" max="2" width="12" style="7" customWidth="1"/>
    <col min="3" max="4" width="10.7109375" style="7" bestFit="1" customWidth="1"/>
    <col min="5" max="5" width="10.140625" style="7" customWidth="1"/>
    <col min="6" max="9" width="10.140625" style="2" customWidth="1"/>
    <col min="10" max="16384" width="11.42578125" style="2"/>
  </cols>
  <sheetData>
    <row r="2" spans="1:10" ht="15" x14ac:dyDescent="0.25">
      <c r="A2" s="3" t="s">
        <v>160</v>
      </c>
      <c r="B2" s="3"/>
      <c r="C2" s="3"/>
    </row>
    <row r="4" spans="1:10" ht="18" x14ac:dyDescent="0.2">
      <c r="A4" s="59" t="s">
        <v>161</v>
      </c>
      <c r="B4" s="81">
        <v>2022</v>
      </c>
      <c r="C4" s="81">
        <v>2020</v>
      </c>
      <c r="D4" s="81">
        <v>2018</v>
      </c>
      <c r="E4" s="81">
        <v>2016</v>
      </c>
      <c r="F4" s="81">
        <v>2014</v>
      </c>
      <c r="G4" s="81">
        <v>2012</v>
      </c>
      <c r="H4" s="81">
        <v>2010</v>
      </c>
    </row>
    <row r="5" spans="1:10" x14ac:dyDescent="0.2">
      <c r="A5" s="12" t="s">
        <v>16</v>
      </c>
      <c r="B5" s="43">
        <v>5420</v>
      </c>
      <c r="C5" s="43">
        <v>4937</v>
      </c>
      <c r="D5" s="43">
        <v>4932</v>
      </c>
      <c r="E5" s="43">
        <v>4780</v>
      </c>
      <c r="F5" s="43">
        <v>5172</v>
      </c>
      <c r="G5" s="4" t="s">
        <v>85</v>
      </c>
      <c r="H5" s="4" t="s">
        <v>85</v>
      </c>
      <c r="I5" s="43"/>
      <c r="J5" s="43"/>
    </row>
    <row r="6" spans="1:10" x14ac:dyDescent="0.2">
      <c r="A6" s="13" t="s">
        <v>77</v>
      </c>
      <c r="B6" s="43">
        <v>93608</v>
      </c>
      <c r="C6" s="43">
        <v>86463</v>
      </c>
      <c r="D6" s="43">
        <v>85457</v>
      </c>
      <c r="E6" s="43">
        <v>79942</v>
      </c>
      <c r="F6" s="43">
        <v>76843</v>
      </c>
      <c r="G6" s="43">
        <v>81224</v>
      </c>
      <c r="H6" s="43">
        <v>76260</v>
      </c>
      <c r="I6" s="43"/>
      <c r="J6" s="43"/>
    </row>
    <row r="7" spans="1:10" x14ac:dyDescent="0.2">
      <c r="A7" s="13" t="s">
        <v>81</v>
      </c>
      <c r="B7" s="43">
        <v>12007034644</v>
      </c>
      <c r="C7" s="43">
        <v>10073815827</v>
      </c>
      <c r="D7" s="43">
        <v>10634327783</v>
      </c>
      <c r="E7" s="43">
        <v>9773248851</v>
      </c>
      <c r="F7" s="43">
        <v>9854938841</v>
      </c>
      <c r="G7" s="43">
        <v>10196000</v>
      </c>
      <c r="H7" s="43">
        <v>11077000</v>
      </c>
      <c r="I7" s="43"/>
      <c r="J7" s="43"/>
    </row>
    <row r="8" spans="1:10" x14ac:dyDescent="0.2">
      <c r="A8" s="13" t="s">
        <v>84</v>
      </c>
      <c r="B8" s="43">
        <v>3224472982</v>
      </c>
      <c r="C8" s="43">
        <v>3071646101</v>
      </c>
      <c r="D8" s="43">
        <v>3029465464</v>
      </c>
      <c r="E8" s="43">
        <v>2822403424</v>
      </c>
      <c r="F8" s="43">
        <v>2647052917</v>
      </c>
      <c r="G8" s="43">
        <v>2691000</v>
      </c>
      <c r="H8" s="43">
        <v>2675000</v>
      </c>
      <c r="I8" s="43"/>
      <c r="J8" s="43"/>
    </row>
    <row r="9" spans="1:10" x14ac:dyDescent="0.2">
      <c r="A9" s="35" t="s">
        <v>58</v>
      </c>
      <c r="B9" s="43">
        <v>3512336332</v>
      </c>
      <c r="C9" s="43">
        <v>3327626023</v>
      </c>
      <c r="D9" s="43">
        <v>3404744143</v>
      </c>
      <c r="E9" s="43">
        <v>3237868265</v>
      </c>
      <c r="F9" s="43">
        <v>3067572</v>
      </c>
      <c r="G9" s="43">
        <v>3495000</v>
      </c>
      <c r="H9" s="43">
        <v>3601000</v>
      </c>
      <c r="I9" s="43"/>
      <c r="J9" s="43"/>
    </row>
    <row r="10" spans="1:10" x14ac:dyDescent="0.2">
      <c r="A10" s="28"/>
      <c r="B10" s="28"/>
      <c r="C10" s="28"/>
      <c r="D10" s="43"/>
      <c r="E10" s="43"/>
    </row>
    <row r="11" spans="1:10" x14ac:dyDescent="0.2">
      <c r="A11" s="28"/>
      <c r="B11" s="28"/>
      <c r="C11" s="28"/>
      <c r="D11" s="43"/>
      <c r="E11" s="43"/>
    </row>
    <row r="12" spans="1:10" ht="40.5" customHeight="1" x14ac:dyDescent="0.2">
      <c r="A12" s="177" t="s">
        <v>237</v>
      </c>
      <c r="B12" s="177"/>
      <c r="C12" s="177"/>
      <c r="D12" s="177"/>
      <c r="E12" s="177"/>
      <c r="F12" s="177"/>
    </row>
    <row r="13" spans="1:10" x14ac:dyDescent="0.2">
      <c r="A13" s="34"/>
      <c r="B13" s="34"/>
      <c r="C13" s="34"/>
      <c r="D13" s="29"/>
      <c r="E13" s="29"/>
    </row>
    <row r="14" spans="1:10" x14ac:dyDescent="0.2">
      <c r="A14" s="11" t="s">
        <v>241</v>
      </c>
      <c r="B14" s="11"/>
      <c r="C14" s="11"/>
    </row>
    <row r="15" spans="1:10" x14ac:dyDescent="0.2">
      <c r="A15" s="11"/>
      <c r="B15" s="11"/>
      <c r="C15" s="11"/>
    </row>
  </sheetData>
  <mergeCells count="1">
    <mergeCell ref="A12:F12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2:M85"/>
  <sheetViews>
    <sheetView zoomScaleNormal="100" workbookViewId="0">
      <selection activeCell="C23" sqref="C23"/>
    </sheetView>
  </sheetViews>
  <sheetFormatPr baseColWidth="10" defaultColWidth="11.42578125" defaultRowHeight="9" x14ac:dyDescent="0.15"/>
  <cols>
    <col min="1" max="1" width="28.140625" style="7" customWidth="1"/>
    <col min="2" max="2" width="12.140625" style="7" customWidth="1"/>
    <col min="3" max="3" width="10.7109375" style="7" customWidth="1"/>
    <col min="4" max="4" width="13.42578125" style="7" customWidth="1"/>
    <col min="5" max="5" width="11.140625" style="7" customWidth="1"/>
    <col min="6" max="6" width="11.5703125" style="7" customWidth="1"/>
    <col min="7" max="7" width="9" style="7" customWidth="1"/>
    <col min="8" max="8" width="13.5703125" style="7" bestFit="1" customWidth="1"/>
    <col min="9" max="11" width="10.7109375" style="7" customWidth="1"/>
    <col min="12" max="12" width="9.7109375" style="7" bestFit="1" customWidth="1"/>
    <col min="13" max="13" width="10.85546875" style="7" bestFit="1" customWidth="1"/>
    <col min="14" max="16" width="10.7109375" style="7" customWidth="1"/>
    <col min="17" max="16384" width="11.42578125" style="7"/>
  </cols>
  <sheetData>
    <row r="2" spans="1:13" ht="17.25" customHeight="1" x14ac:dyDescent="0.25">
      <c r="A2" s="44" t="s">
        <v>223</v>
      </c>
      <c r="H2" s="44"/>
      <c r="M2" s="44"/>
    </row>
    <row r="3" spans="1:13" ht="12" customHeight="1" x14ac:dyDescent="0.2">
      <c r="A3" s="50" t="s">
        <v>70</v>
      </c>
    </row>
    <row r="4" spans="1:13" ht="18.75" customHeight="1" x14ac:dyDescent="0.15">
      <c r="A4" s="9" t="s">
        <v>166</v>
      </c>
      <c r="B4" s="136" t="s">
        <v>21</v>
      </c>
      <c r="C4" s="136" t="s">
        <v>45</v>
      </c>
      <c r="D4" s="136" t="s">
        <v>35</v>
      </c>
      <c r="E4" s="136" t="s">
        <v>36</v>
      </c>
      <c r="F4" s="136" t="s">
        <v>13</v>
      </c>
    </row>
    <row r="5" spans="1:13" ht="12" customHeight="1" x14ac:dyDescent="0.15">
      <c r="A5" s="137" t="s">
        <v>167</v>
      </c>
      <c r="B5" s="138"/>
      <c r="C5" s="138"/>
      <c r="D5" s="138"/>
      <c r="E5" s="138"/>
      <c r="F5" s="139"/>
    </row>
    <row r="6" spans="1:13" ht="12" customHeight="1" x14ac:dyDescent="0.15">
      <c r="A6" s="140" t="s">
        <v>168</v>
      </c>
      <c r="B6" s="141">
        <v>8974525050</v>
      </c>
      <c r="C6" s="141">
        <v>63339773</v>
      </c>
      <c r="D6" s="141">
        <v>5013879101</v>
      </c>
      <c r="E6" s="141">
        <v>165319970</v>
      </c>
      <c r="F6" s="141">
        <v>3731986205</v>
      </c>
    </row>
    <row r="7" spans="1:13" ht="12" customHeight="1" x14ac:dyDescent="0.15">
      <c r="A7" s="140" t="s">
        <v>169</v>
      </c>
      <c r="B7" s="141">
        <v>45778582</v>
      </c>
      <c r="C7" s="141">
        <v>528772</v>
      </c>
      <c r="D7" s="141">
        <v>43229558</v>
      </c>
      <c r="E7" s="141">
        <v>927227</v>
      </c>
      <c r="F7" s="141">
        <v>1093026</v>
      </c>
    </row>
    <row r="8" spans="1:13" ht="12" customHeight="1" x14ac:dyDescent="0.15">
      <c r="A8" s="140" t="s">
        <v>170</v>
      </c>
      <c r="B8" s="141">
        <v>25696083</v>
      </c>
      <c r="C8" s="141">
        <v>0</v>
      </c>
      <c r="D8" s="141">
        <v>25681640</v>
      </c>
      <c r="E8" s="141">
        <v>0</v>
      </c>
      <c r="F8" s="141">
        <v>14442</v>
      </c>
    </row>
    <row r="9" spans="1:13" ht="12" customHeight="1" x14ac:dyDescent="0.15">
      <c r="A9" s="140" t="s">
        <v>171</v>
      </c>
      <c r="B9" s="141">
        <v>429577186</v>
      </c>
      <c r="C9" s="141">
        <v>3420160</v>
      </c>
      <c r="D9" s="141">
        <v>40657623</v>
      </c>
      <c r="E9" s="141">
        <v>600562</v>
      </c>
      <c r="F9" s="141">
        <v>384898842</v>
      </c>
    </row>
    <row r="10" spans="1:13" ht="12" customHeight="1" x14ac:dyDescent="0.15">
      <c r="A10" s="140" t="s">
        <v>172</v>
      </c>
      <c r="B10" s="141">
        <v>649674750</v>
      </c>
      <c r="C10" s="141">
        <v>185166</v>
      </c>
      <c r="D10" s="141">
        <v>129848210</v>
      </c>
      <c r="E10" s="141">
        <v>200478</v>
      </c>
      <c r="F10" s="141">
        <v>519440896</v>
      </c>
    </row>
    <row r="11" spans="1:13" ht="12" customHeight="1" x14ac:dyDescent="0.15">
      <c r="A11" s="140" t="s">
        <v>173</v>
      </c>
      <c r="B11" s="141">
        <v>106444955</v>
      </c>
      <c r="C11" s="141">
        <v>2690878</v>
      </c>
      <c r="D11" s="141">
        <v>80144105</v>
      </c>
      <c r="E11" s="141">
        <v>225009</v>
      </c>
      <c r="F11" s="141">
        <v>23384963</v>
      </c>
    </row>
    <row r="12" spans="1:13" ht="12" customHeight="1" x14ac:dyDescent="0.15">
      <c r="A12" s="140" t="s">
        <v>174</v>
      </c>
      <c r="B12" s="141">
        <v>32760208</v>
      </c>
      <c r="C12" s="141">
        <v>243996</v>
      </c>
      <c r="D12" s="141">
        <v>27679684</v>
      </c>
      <c r="E12" s="141">
        <v>183569</v>
      </c>
      <c r="F12" s="141">
        <v>4652960</v>
      </c>
    </row>
    <row r="13" spans="1:13" ht="12" customHeight="1" x14ac:dyDescent="0.15">
      <c r="A13" s="140" t="s">
        <v>175</v>
      </c>
      <c r="B13" s="141">
        <v>68144884</v>
      </c>
      <c r="C13" s="141">
        <v>12012</v>
      </c>
      <c r="D13" s="141">
        <v>27086620</v>
      </c>
      <c r="E13" s="141">
        <v>175806</v>
      </c>
      <c r="F13" s="141">
        <v>40870446</v>
      </c>
    </row>
    <row r="14" spans="1:13" ht="12" customHeight="1" x14ac:dyDescent="0.15">
      <c r="A14" s="142" t="s">
        <v>176</v>
      </c>
      <c r="B14" s="143">
        <v>10332601698</v>
      </c>
      <c r="C14" s="143">
        <v>70420756</v>
      </c>
      <c r="D14" s="143">
        <v>5388206542</v>
      </c>
      <c r="E14" s="143">
        <v>167632621</v>
      </c>
      <c r="F14" s="143">
        <v>4706341780</v>
      </c>
    </row>
    <row r="15" spans="1:13" ht="12" customHeight="1" x14ac:dyDescent="0.15">
      <c r="A15" s="144" t="s">
        <v>177</v>
      </c>
      <c r="B15" s="139"/>
      <c r="C15" s="145"/>
      <c r="D15" s="145"/>
      <c r="E15" s="145"/>
      <c r="F15" s="139"/>
    </row>
    <row r="16" spans="1:13" ht="12" customHeight="1" x14ac:dyDescent="0.15">
      <c r="A16" s="140" t="s">
        <v>178</v>
      </c>
      <c r="B16" s="141">
        <v>5411128242</v>
      </c>
      <c r="C16" s="141">
        <v>47897229</v>
      </c>
      <c r="D16" s="141">
        <v>3058209786</v>
      </c>
      <c r="E16" s="141">
        <v>73700660</v>
      </c>
      <c r="F16" s="141">
        <v>2231320568</v>
      </c>
    </row>
    <row r="17" spans="1:6" ht="12" customHeight="1" x14ac:dyDescent="0.15">
      <c r="A17" s="140" t="s">
        <v>179</v>
      </c>
      <c r="B17" s="141">
        <v>-60214127</v>
      </c>
      <c r="C17" s="141">
        <v>-652918</v>
      </c>
      <c r="D17" s="141">
        <v>-48766785</v>
      </c>
      <c r="E17" s="141">
        <v>66312</v>
      </c>
      <c r="F17" s="141">
        <v>-10860736</v>
      </c>
    </row>
    <row r="18" spans="1:6" ht="12" customHeight="1" x14ac:dyDescent="0.15">
      <c r="A18" s="140" t="s">
        <v>180</v>
      </c>
      <c r="B18" s="141">
        <v>1302457578</v>
      </c>
      <c r="C18" s="141">
        <v>7177649</v>
      </c>
      <c r="D18" s="141">
        <v>742086765</v>
      </c>
      <c r="E18" s="141">
        <v>15630353</v>
      </c>
      <c r="F18" s="141">
        <v>537562811</v>
      </c>
    </row>
    <row r="19" spans="1:6" ht="12" customHeight="1" x14ac:dyDescent="0.15">
      <c r="A19" s="140" t="s">
        <v>181</v>
      </c>
      <c r="B19" s="141">
        <v>38029534</v>
      </c>
      <c r="C19" s="141">
        <v>327058</v>
      </c>
      <c r="D19" s="141">
        <v>12170340</v>
      </c>
      <c r="E19" s="141">
        <v>425249</v>
      </c>
      <c r="F19" s="141">
        <v>25106887</v>
      </c>
    </row>
    <row r="20" spans="1:6" ht="12" customHeight="1" x14ac:dyDescent="0.15">
      <c r="A20" s="140" t="s">
        <v>182</v>
      </c>
      <c r="B20" s="141">
        <v>2226102988</v>
      </c>
      <c r="C20" s="141">
        <v>11051741</v>
      </c>
      <c r="D20" s="141">
        <v>975093605</v>
      </c>
      <c r="E20" s="141">
        <v>66683733</v>
      </c>
      <c r="F20" s="141">
        <v>1173273909</v>
      </c>
    </row>
    <row r="21" spans="1:6" ht="12" customHeight="1" x14ac:dyDescent="0.15">
      <c r="A21" s="140" t="s">
        <v>183</v>
      </c>
      <c r="B21" s="141">
        <v>206151250</v>
      </c>
      <c r="C21" s="141">
        <v>327897</v>
      </c>
      <c r="D21" s="141">
        <v>73256649</v>
      </c>
      <c r="E21" s="141">
        <v>443697</v>
      </c>
      <c r="F21" s="141">
        <v>132123008</v>
      </c>
    </row>
    <row r="22" spans="1:6" ht="12" customHeight="1" x14ac:dyDescent="0.15">
      <c r="A22" s="140" t="s">
        <v>184</v>
      </c>
      <c r="B22" s="141">
        <v>312290276</v>
      </c>
      <c r="C22" s="141">
        <v>572673</v>
      </c>
      <c r="D22" s="141">
        <v>66846341</v>
      </c>
      <c r="E22" s="141">
        <v>744873</v>
      </c>
      <c r="F22" s="141">
        <v>244126390</v>
      </c>
    </row>
    <row r="23" spans="1:6" ht="12" customHeight="1" x14ac:dyDescent="0.15">
      <c r="A23" s="140" t="s">
        <v>185</v>
      </c>
      <c r="B23" s="141">
        <v>14759353</v>
      </c>
      <c r="C23" s="141">
        <v>14873</v>
      </c>
      <c r="D23" s="141">
        <v>7864450</v>
      </c>
      <c r="E23" s="141">
        <v>192092</v>
      </c>
      <c r="F23" s="141">
        <v>6687938</v>
      </c>
    </row>
    <row r="24" spans="1:6" ht="12" customHeight="1" x14ac:dyDescent="0.15">
      <c r="A24" s="140" t="s">
        <v>186</v>
      </c>
      <c r="B24" s="141">
        <v>268192366</v>
      </c>
      <c r="C24" s="141">
        <v>2122008</v>
      </c>
      <c r="D24" s="141">
        <v>163571175</v>
      </c>
      <c r="E24" s="141">
        <v>1305498</v>
      </c>
      <c r="F24" s="141">
        <v>101193686</v>
      </c>
    </row>
    <row r="25" spans="1:6" ht="12" customHeight="1" x14ac:dyDescent="0.15">
      <c r="A25" s="140" t="s">
        <v>187</v>
      </c>
      <c r="B25" s="141">
        <v>120052538</v>
      </c>
      <c r="C25" s="141">
        <v>30197</v>
      </c>
      <c r="D25" s="141">
        <v>56906822</v>
      </c>
      <c r="E25" s="141">
        <v>144257</v>
      </c>
      <c r="F25" s="141">
        <v>62971262</v>
      </c>
    </row>
    <row r="26" spans="1:6" ht="12" customHeight="1" x14ac:dyDescent="0.15">
      <c r="A26" s="142" t="s">
        <v>176</v>
      </c>
      <c r="B26" s="143">
        <v>9838949998</v>
      </c>
      <c r="C26" s="143">
        <v>68868406</v>
      </c>
      <c r="D26" s="143">
        <v>5107239147</v>
      </c>
      <c r="E26" s="143">
        <v>159336723</v>
      </c>
      <c r="F26" s="143">
        <v>4503505722</v>
      </c>
    </row>
    <row r="27" spans="1:6" ht="12" customHeight="1" x14ac:dyDescent="0.15">
      <c r="A27" s="146" t="s">
        <v>188</v>
      </c>
      <c r="B27" s="143">
        <v>493651699</v>
      </c>
      <c r="C27" s="143">
        <v>1552350</v>
      </c>
      <c r="D27" s="143">
        <v>280967394</v>
      </c>
      <c r="E27" s="143">
        <v>8295897</v>
      </c>
      <c r="F27" s="143">
        <v>202836058</v>
      </c>
    </row>
    <row r="28" spans="1:6" ht="12" customHeight="1" x14ac:dyDescent="0.15">
      <c r="A28" s="146" t="s">
        <v>189</v>
      </c>
      <c r="B28" s="143">
        <v>881896604</v>
      </c>
      <c r="C28" s="143">
        <v>3704554</v>
      </c>
      <c r="D28" s="143">
        <v>501445392</v>
      </c>
      <c r="E28" s="143">
        <v>9745652</v>
      </c>
      <c r="F28" s="143">
        <v>367001005</v>
      </c>
    </row>
    <row r="29" spans="1:6" ht="12" customHeight="1" x14ac:dyDescent="0.15">
      <c r="A29" s="147"/>
    </row>
    <row r="31" spans="1:6" ht="17.25" customHeight="1" x14ac:dyDescent="0.15">
      <c r="A31" s="9" t="s">
        <v>190</v>
      </c>
      <c r="B31" s="136" t="s">
        <v>21</v>
      </c>
      <c r="C31" s="136" t="s">
        <v>45</v>
      </c>
      <c r="D31" s="136" t="s">
        <v>35</v>
      </c>
      <c r="E31" s="136" t="s">
        <v>36</v>
      </c>
      <c r="F31" s="136" t="s">
        <v>13</v>
      </c>
    </row>
    <row r="32" spans="1:6" ht="12" customHeight="1" x14ac:dyDescent="0.15">
      <c r="A32" s="137" t="s">
        <v>167</v>
      </c>
      <c r="B32" s="138"/>
      <c r="C32" s="138"/>
      <c r="D32" s="138"/>
      <c r="E32" s="138"/>
      <c r="F32" s="139"/>
    </row>
    <row r="33" spans="1:13" ht="12" customHeight="1" x14ac:dyDescent="0.15">
      <c r="A33" s="140" t="s">
        <v>168</v>
      </c>
      <c r="B33" s="141">
        <v>350923388</v>
      </c>
      <c r="C33" s="141">
        <v>0</v>
      </c>
      <c r="D33" s="141">
        <v>283081701</v>
      </c>
      <c r="E33" s="141">
        <v>37413685</v>
      </c>
      <c r="F33" s="141">
        <v>30428002</v>
      </c>
    </row>
    <row r="34" spans="1:13" ht="12" customHeight="1" x14ac:dyDescent="0.15">
      <c r="A34" s="140" t="s">
        <v>169</v>
      </c>
      <c r="B34" s="141">
        <v>9277251</v>
      </c>
      <c r="C34" s="141">
        <v>0</v>
      </c>
      <c r="D34" s="141">
        <v>5948181</v>
      </c>
      <c r="E34" s="141">
        <v>3302770</v>
      </c>
      <c r="F34" s="141">
        <v>26300</v>
      </c>
    </row>
    <row r="35" spans="1:13" ht="12" customHeight="1" x14ac:dyDescent="0.15">
      <c r="A35" s="140" t="s">
        <v>170</v>
      </c>
      <c r="B35" s="141">
        <v>0</v>
      </c>
      <c r="C35" s="139">
        <v>0</v>
      </c>
      <c r="D35" s="141">
        <v>0</v>
      </c>
      <c r="E35" s="141">
        <v>0</v>
      </c>
      <c r="F35" s="139">
        <v>0</v>
      </c>
    </row>
    <row r="36" spans="1:13" ht="12" customHeight="1" x14ac:dyDescent="0.15">
      <c r="A36" s="140" t="s">
        <v>171</v>
      </c>
      <c r="B36" s="141">
        <v>8943399</v>
      </c>
      <c r="C36" s="141">
        <v>0</v>
      </c>
      <c r="D36" s="141">
        <v>3156766</v>
      </c>
      <c r="E36" s="141">
        <v>37135</v>
      </c>
      <c r="F36" s="141">
        <v>5749497</v>
      </c>
    </row>
    <row r="37" spans="1:13" ht="12" customHeight="1" x14ac:dyDescent="0.15">
      <c r="A37" s="140" t="s">
        <v>172</v>
      </c>
      <c r="B37" s="141">
        <v>843029</v>
      </c>
      <c r="C37" s="139">
        <v>0</v>
      </c>
      <c r="D37" s="141">
        <v>504819</v>
      </c>
      <c r="E37" s="141">
        <v>5155</v>
      </c>
      <c r="F37" s="141">
        <v>333055</v>
      </c>
    </row>
    <row r="38" spans="1:13" ht="12" customHeight="1" x14ac:dyDescent="0.15">
      <c r="A38" s="140" t="s">
        <v>173</v>
      </c>
      <c r="B38" s="141">
        <v>175625</v>
      </c>
      <c r="C38" s="139">
        <v>0</v>
      </c>
      <c r="D38" s="141">
        <v>174343</v>
      </c>
      <c r="E38" s="141">
        <v>870</v>
      </c>
      <c r="F38" s="141">
        <v>412</v>
      </c>
    </row>
    <row r="39" spans="1:13" ht="12" customHeight="1" x14ac:dyDescent="0.15">
      <c r="A39" s="140" t="s">
        <v>174</v>
      </c>
      <c r="B39" s="141">
        <v>1092718</v>
      </c>
      <c r="C39" s="141">
        <v>0</v>
      </c>
      <c r="D39" s="141">
        <v>645776</v>
      </c>
      <c r="E39" s="141">
        <v>133190</v>
      </c>
      <c r="F39" s="141">
        <v>313752</v>
      </c>
    </row>
    <row r="40" spans="1:13" ht="12" customHeight="1" x14ac:dyDescent="0.15">
      <c r="A40" s="140" t="s">
        <v>175</v>
      </c>
      <c r="B40" s="141">
        <v>632461</v>
      </c>
      <c r="C40" s="139">
        <v>0</v>
      </c>
      <c r="D40" s="141">
        <v>470335</v>
      </c>
      <c r="E40" s="141">
        <v>0</v>
      </c>
      <c r="F40" s="141">
        <v>162127</v>
      </c>
    </row>
    <row r="41" spans="1:13" ht="12" customHeight="1" x14ac:dyDescent="0.15">
      <c r="A41" s="142" t="s">
        <v>176</v>
      </c>
      <c r="B41" s="143">
        <v>371887871</v>
      </c>
      <c r="C41" s="143">
        <v>0</v>
      </c>
      <c r="D41" s="143">
        <v>293981922</v>
      </c>
      <c r="E41" s="143">
        <v>40892805</v>
      </c>
      <c r="F41" s="143">
        <v>37013144</v>
      </c>
    </row>
    <row r="42" spans="1:13" ht="12" customHeight="1" x14ac:dyDescent="0.15">
      <c r="A42" s="144" t="s">
        <v>177</v>
      </c>
      <c r="B42" s="139"/>
      <c r="C42" s="145"/>
      <c r="D42" s="145"/>
      <c r="E42" s="145"/>
      <c r="F42" s="139"/>
    </row>
    <row r="43" spans="1:13" ht="12" customHeight="1" x14ac:dyDescent="0.15">
      <c r="A43" s="140" t="s">
        <v>178</v>
      </c>
      <c r="B43" s="141">
        <v>181360614</v>
      </c>
      <c r="C43" s="141">
        <v>0</v>
      </c>
      <c r="D43" s="141">
        <v>140873905</v>
      </c>
      <c r="E43" s="141">
        <v>27220592</v>
      </c>
      <c r="F43" s="141">
        <v>13266116</v>
      </c>
    </row>
    <row r="44" spans="1:13" ht="12" customHeight="1" x14ac:dyDescent="0.15">
      <c r="A44" s="140" t="s">
        <v>179</v>
      </c>
      <c r="B44" s="141">
        <v>-5471098</v>
      </c>
      <c r="C44" s="141">
        <v>0</v>
      </c>
      <c r="D44" s="141">
        <v>-5270854</v>
      </c>
      <c r="E44" s="141">
        <v>-157839</v>
      </c>
      <c r="F44" s="141">
        <v>-42405</v>
      </c>
      <c r="H44" s="147"/>
      <c r="M44" s="147"/>
    </row>
    <row r="45" spans="1:13" ht="12" customHeight="1" x14ac:dyDescent="0.15">
      <c r="A45" s="140" t="s">
        <v>180</v>
      </c>
      <c r="B45" s="141">
        <v>54702116</v>
      </c>
      <c r="C45" s="141">
        <v>0</v>
      </c>
      <c r="D45" s="141">
        <v>46960374</v>
      </c>
      <c r="E45" s="141">
        <v>3648192</v>
      </c>
      <c r="F45" s="141">
        <v>4093551</v>
      </c>
    </row>
    <row r="46" spans="1:13" ht="12" customHeight="1" x14ac:dyDescent="0.15">
      <c r="A46" s="140" t="s">
        <v>181</v>
      </c>
      <c r="B46" s="141">
        <v>1346182</v>
      </c>
      <c r="C46" s="139">
        <v>0</v>
      </c>
      <c r="D46" s="141">
        <v>1158419</v>
      </c>
      <c r="E46" s="141">
        <v>48207</v>
      </c>
      <c r="F46" s="141">
        <v>139557</v>
      </c>
    </row>
    <row r="47" spans="1:13" ht="12" customHeight="1" x14ac:dyDescent="0.15">
      <c r="A47" s="140" t="s">
        <v>182</v>
      </c>
      <c r="B47" s="141">
        <v>116922787</v>
      </c>
      <c r="C47" s="141">
        <v>0</v>
      </c>
      <c r="D47" s="141">
        <v>91823964</v>
      </c>
      <c r="E47" s="141">
        <v>7892189</v>
      </c>
      <c r="F47" s="141">
        <v>17206635</v>
      </c>
    </row>
    <row r="48" spans="1:13" ht="12" customHeight="1" x14ac:dyDescent="0.15">
      <c r="A48" s="140" t="s">
        <v>183</v>
      </c>
      <c r="B48" s="141">
        <v>188920</v>
      </c>
      <c r="C48" s="139">
        <v>0</v>
      </c>
      <c r="D48" s="141">
        <v>94449</v>
      </c>
      <c r="E48" s="141">
        <v>71120</v>
      </c>
      <c r="F48" s="141">
        <v>23350</v>
      </c>
    </row>
    <row r="49" spans="1:6" ht="12" customHeight="1" x14ac:dyDescent="0.15">
      <c r="A49" s="140" t="s">
        <v>184</v>
      </c>
      <c r="B49" s="141">
        <v>1352228</v>
      </c>
      <c r="C49" s="141">
        <v>0</v>
      </c>
      <c r="D49" s="141">
        <v>768939</v>
      </c>
      <c r="E49" s="141">
        <v>89891</v>
      </c>
      <c r="F49" s="141">
        <v>493398</v>
      </c>
    </row>
    <row r="50" spans="1:6" ht="12" customHeight="1" x14ac:dyDescent="0.15">
      <c r="A50" s="140" t="s">
        <v>185</v>
      </c>
      <c r="B50" s="141">
        <v>3525760</v>
      </c>
      <c r="C50" s="139">
        <v>0</v>
      </c>
      <c r="D50" s="141">
        <v>3229942</v>
      </c>
      <c r="E50" s="141">
        <v>5805</v>
      </c>
      <c r="F50" s="141">
        <v>290013</v>
      </c>
    </row>
    <row r="51" spans="1:6" ht="12" customHeight="1" x14ac:dyDescent="0.15">
      <c r="A51" s="140" t="s">
        <v>186</v>
      </c>
      <c r="B51" s="141">
        <v>8753827</v>
      </c>
      <c r="C51" s="141">
        <v>0</v>
      </c>
      <c r="D51" s="141">
        <v>7994206</v>
      </c>
      <c r="E51" s="141">
        <v>226951</v>
      </c>
      <c r="F51" s="141">
        <v>532671</v>
      </c>
    </row>
    <row r="52" spans="1:6" ht="12" customHeight="1" x14ac:dyDescent="0.15">
      <c r="A52" s="140" t="s">
        <v>187</v>
      </c>
      <c r="B52" s="141">
        <v>421164</v>
      </c>
      <c r="C52" s="139">
        <v>0</v>
      </c>
      <c r="D52" s="141">
        <v>206036</v>
      </c>
      <c r="E52" s="141">
        <v>72435</v>
      </c>
      <c r="F52" s="141">
        <v>142692</v>
      </c>
    </row>
    <row r="53" spans="1:6" ht="12" customHeight="1" x14ac:dyDescent="0.15">
      <c r="A53" s="142" t="s">
        <v>176</v>
      </c>
      <c r="B53" s="143">
        <v>363102500</v>
      </c>
      <c r="C53" s="143">
        <v>0</v>
      </c>
      <c r="D53" s="143">
        <v>287839380</v>
      </c>
      <c r="E53" s="143">
        <v>39117543</v>
      </c>
      <c r="F53" s="143">
        <v>36145577</v>
      </c>
    </row>
    <row r="54" spans="1:6" ht="12" customHeight="1" x14ac:dyDescent="0.15">
      <c r="A54" s="146" t="s">
        <v>188</v>
      </c>
      <c r="B54" s="143">
        <v>8785371</v>
      </c>
      <c r="C54" s="143">
        <v>0</v>
      </c>
      <c r="D54" s="143">
        <v>6142542</v>
      </c>
      <c r="E54" s="143">
        <v>1775262</v>
      </c>
      <c r="F54" s="143">
        <v>867567</v>
      </c>
    </row>
    <row r="55" spans="1:6" ht="12" customHeight="1" x14ac:dyDescent="0.15">
      <c r="A55" s="146" t="s">
        <v>189</v>
      </c>
      <c r="B55" s="143">
        <v>17960362</v>
      </c>
      <c r="C55" s="143">
        <v>0</v>
      </c>
      <c r="D55" s="143">
        <v>14342784</v>
      </c>
      <c r="E55" s="143">
        <v>2074648</v>
      </c>
      <c r="F55" s="143">
        <v>1542930</v>
      </c>
    </row>
    <row r="58" spans="1:6" ht="13.5" customHeight="1" x14ac:dyDescent="0.15">
      <c r="A58" s="9" t="s">
        <v>191</v>
      </c>
      <c r="B58" s="136" t="s">
        <v>21</v>
      </c>
      <c r="C58" s="136" t="s">
        <v>45</v>
      </c>
      <c r="D58" s="136" t="s">
        <v>35</v>
      </c>
      <c r="E58" s="136" t="s">
        <v>36</v>
      </c>
      <c r="F58" s="136" t="s">
        <v>13</v>
      </c>
    </row>
    <row r="59" spans="1:6" ht="12" customHeight="1" x14ac:dyDescent="0.15">
      <c r="A59" s="137" t="s">
        <v>167</v>
      </c>
      <c r="B59" s="148"/>
      <c r="C59" s="148"/>
      <c r="D59" s="148"/>
      <c r="E59" s="148"/>
      <c r="F59" s="139"/>
    </row>
    <row r="60" spans="1:6" ht="12" customHeight="1" x14ac:dyDescent="0.15">
      <c r="A60" s="140" t="s">
        <v>168</v>
      </c>
      <c r="B60" s="141">
        <v>303214547</v>
      </c>
      <c r="C60" s="141">
        <v>404481</v>
      </c>
      <c r="D60" s="141">
        <v>138766269</v>
      </c>
      <c r="E60" s="141">
        <v>30968232</v>
      </c>
      <c r="F60" s="141">
        <v>133075566</v>
      </c>
    </row>
    <row r="61" spans="1:6" ht="12" customHeight="1" x14ac:dyDescent="0.15">
      <c r="A61" s="140" t="s">
        <v>169</v>
      </c>
      <c r="B61" s="141">
        <v>1142154</v>
      </c>
      <c r="C61" s="141">
        <v>0</v>
      </c>
      <c r="D61" s="141">
        <v>785697</v>
      </c>
      <c r="E61" s="141">
        <v>127947</v>
      </c>
      <c r="F61" s="141">
        <v>228510</v>
      </c>
    </row>
    <row r="62" spans="1:6" ht="12" customHeight="1" x14ac:dyDescent="0.15">
      <c r="A62" s="140" t="s">
        <v>170</v>
      </c>
      <c r="B62" s="141">
        <v>556042</v>
      </c>
      <c r="C62" s="139">
        <v>0</v>
      </c>
      <c r="D62" s="141">
        <v>156441</v>
      </c>
      <c r="E62" s="141">
        <v>0</v>
      </c>
      <c r="F62" s="141">
        <v>399601</v>
      </c>
    </row>
    <row r="63" spans="1:6" ht="12" customHeight="1" x14ac:dyDescent="0.15">
      <c r="A63" s="140" t="s">
        <v>171</v>
      </c>
      <c r="B63" s="141">
        <v>14120768</v>
      </c>
      <c r="C63" s="141">
        <v>178778</v>
      </c>
      <c r="D63" s="141">
        <v>11904330</v>
      </c>
      <c r="E63" s="141">
        <v>40428</v>
      </c>
      <c r="F63" s="141">
        <v>1997232</v>
      </c>
    </row>
    <row r="64" spans="1:6" ht="12" customHeight="1" x14ac:dyDescent="0.15">
      <c r="A64" s="140" t="s">
        <v>172</v>
      </c>
      <c r="B64" s="141">
        <v>806637</v>
      </c>
      <c r="C64" s="139">
        <v>21031</v>
      </c>
      <c r="D64" s="141">
        <v>459900</v>
      </c>
      <c r="E64" s="141">
        <v>79894</v>
      </c>
      <c r="F64" s="141">
        <v>245812</v>
      </c>
    </row>
    <row r="65" spans="1:13" ht="12" customHeight="1" x14ac:dyDescent="0.15">
      <c r="A65" s="140" t="s">
        <v>173</v>
      </c>
      <c r="B65" s="141">
        <v>87787</v>
      </c>
      <c r="C65" s="141">
        <v>0</v>
      </c>
      <c r="D65" s="141">
        <v>75379</v>
      </c>
      <c r="E65" s="141">
        <v>2171</v>
      </c>
      <c r="F65" s="141">
        <v>10237</v>
      </c>
    </row>
    <row r="66" spans="1:13" ht="12" customHeight="1" x14ac:dyDescent="0.15">
      <c r="A66" s="140" t="s">
        <v>174</v>
      </c>
      <c r="B66" s="141">
        <v>984208</v>
      </c>
      <c r="C66" s="141">
        <v>0</v>
      </c>
      <c r="D66" s="141">
        <v>98985</v>
      </c>
      <c r="E66" s="141">
        <v>15494</v>
      </c>
      <c r="F66" s="141">
        <v>869729</v>
      </c>
    </row>
    <row r="67" spans="1:13" ht="12" customHeight="1" x14ac:dyDescent="0.15">
      <c r="A67" s="140" t="s">
        <v>175</v>
      </c>
      <c r="B67" s="141">
        <v>142050</v>
      </c>
      <c r="C67" s="139">
        <v>0</v>
      </c>
      <c r="D67" s="141">
        <v>21165</v>
      </c>
      <c r="E67" s="141">
        <v>5285</v>
      </c>
      <c r="F67" s="141">
        <v>115600</v>
      </c>
    </row>
    <row r="68" spans="1:13" ht="12" customHeight="1" x14ac:dyDescent="0.15">
      <c r="A68" s="142" t="s">
        <v>176</v>
      </c>
      <c r="B68" s="143">
        <v>321054194</v>
      </c>
      <c r="C68" s="143">
        <v>604290</v>
      </c>
      <c r="D68" s="143">
        <v>152268165</v>
      </c>
      <c r="E68" s="143">
        <v>31239451</v>
      </c>
      <c r="F68" s="143">
        <v>136942288</v>
      </c>
    </row>
    <row r="69" spans="1:13" ht="12" customHeight="1" x14ac:dyDescent="0.15">
      <c r="A69" s="144" t="s">
        <v>177</v>
      </c>
      <c r="B69" s="149"/>
      <c r="C69" s="149"/>
      <c r="D69" s="149"/>
      <c r="E69" s="149"/>
      <c r="F69" s="139"/>
    </row>
    <row r="70" spans="1:13" ht="12" customHeight="1" x14ac:dyDescent="0.15">
      <c r="A70" s="140" t="s">
        <v>178</v>
      </c>
      <c r="B70" s="141">
        <v>127707172</v>
      </c>
      <c r="C70" s="141">
        <v>264116</v>
      </c>
      <c r="D70" s="141">
        <v>56639999</v>
      </c>
      <c r="E70" s="141">
        <v>13008451</v>
      </c>
      <c r="F70" s="141">
        <v>57794606</v>
      </c>
    </row>
    <row r="71" spans="1:13" ht="12" customHeight="1" x14ac:dyDescent="0.15">
      <c r="A71" s="140" t="s">
        <v>179</v>
      </c>
      <c r="B71" s="141">
        <v>2016266</v>
      </c>
      <c r="C71" s="141">
        <v>6793</v>
      </c>
      <c r="D71" s="141">
        <v>2560577</v>
      </c>
      <c r="E71" s="141">
        <v>-6993</v>
      </c>
      <c r="F71" s="141">
        <v>-544111</v>
      </c>
      <c r="H71" s="147"/>
      <c r="M71" s="147"/>
    </row>
    <row r="72" spans="1:13" ht="12" customHeight="1" x14ac:dyDescent="0.15">
      <c r="A72" s="140" t="s">
        <v>180</v>
      </c>
      <c r="B72" s="141">
        <v>41239456</v>
      </c>
      <c r="C72" s="141">
        <v>89921</v>
      </c>
      <c r="D72" s="141">
        <v>17718952</v>
      </c>
      <c r="E72" s="141">
        <v>2902884</v>
      </c>
      <c r="F72" s="141">
        <v>20527700</v>
      </c>
    </row>
    <row r="73" spans="1:13" ht="12" customHeight="1" x14ac:dyDescent="0.15">
      <c r="A73" s="140" t="s">
        <v>181</v>
      </c>
      <c r="B73" s="141">
        <v>1634409</v>
      </c>
      <c r="C73" s="141">
        <v>1410</v>
      </c>
      <c r="D73" s="141">
        <v>721874</v>
      </c>
      <c r="E73" s="141">
        <v>16213</v>
      </c>
      <c r="F73" s="141">
        <v>894912</v>
      </c>
    </row>
    <row r="74" spans="1:13" ht="12" customHeight="1" x14ac:dyDescent="0.15">
      <c r="A74" s="140" t="s">
        <v>182</v>
      </c>
      <c r="B74" s="141">
        <v>118693806</v>
      </c>
      <c r="C74" s="141">
        <v>174149</v>
      </c>
      <c r="D74" s="141">
        <v>56003484</v>
      </c>
      <c r="E74" s="141">
        <v>13311529</v>
      </c>
      <c r="F74" s="141">
        <v>49204645</v>
      </c>
    </row>
    <row r="75" spans="1:13" ht="12" customHeight="1" x14ac:dyDescent="0.15">
      <c r="A75" s="140" t="s">
        <v>183</v>
      </c>
      <c r="B75" s="141">
        <v>554971</v>
      </c>
      <c r="C75" s="141">
        <v>0</v>
      </c>
      <c r="D75" s="141">
        <v>151910</v>
      </c>
      <c r="E75" s="141">
        <v>249438</v>
      </c>
      <c r="F75" s="141">
        <v>153623</v>
      </c>
    </row>
    <row r="76" spans="1:13" ht="12" customHeight="1" x14ac:dyDescent="0.15">
      <c r="A76" s="140" t="s">
        <v>184</v>
      </c>
      <c r="B76" s="141">
        <v>1114053</v>
      </c>
      <c r="C76" s="141">
        <v>1050</v>
      </c>
      <c r="D76" s="141">
        <v>591381</v>
      </c>
      <c r="E76" s="141">
        <v>41726</v>
      </c>
      <c r="F76" s="141">
        <v>479896</v>
      </c>
    </row>
    <row r="77" spans="1:13" ht="12" customHeight="1" x14ac:dyDescent="0.15">
      <c r="A77" s="140" t="s">
        <v>185</v>
      </c>
      <c r="B77" s="141">
        <v>1689068</v>
      </c>
      <c r="C77" s="141">
        <v>0</v>
      </c>
      <c r="D77" s="141">
        <v>193344</v>
      </c>
      <c r="E77" s="141">
        <v>29117</v>
      </c>
      <c r="F77" s="141">
        <v>1466607</v>
      </c>
    </row>
    <row r="78" spans="1:13" ht="12" customHeight="1" x14ac:dyDescent="0.15">
      <c r="A78" s="140" t="s">
        <v>186</v>
      </c>
      <c r="B78" s="141">
        <v>6645363</v>
      </c>
      <c r="C78" s="141">
        <v>6822</v>
      </c>
      <c r="D78" s="141">
        <v>4516261</v>
      </c>
      <c r="E78" s="141">
        <v>246458</v>
      </c>
      <c r="F78" s="141">
        <v>1875822</v>
      </c>
    </row>
    <row r="79" spans="1:13" ht="12" customHeight="1" x14ac:dyDescent="0.15">
      <c r="A79" s="140" t="s">
        <v>187</v>
      </c>
      <c r="B79" s="141">
        <v>186335</v>
      </c>
      <c r="C79" s="139">
        <v>0</v>
      </c>
      <c r="D79" s="141">
        <v>-42176</v>
      </c>
      <c r="E79" s="141">
        <v>32113</v>
      </c>
      <c r="F79" s="141">
        <v>196398</v>
      </c>
    </row>
    <row r="80" spans="1:13" ht="12" customHeight="1" x14ac:dyDescent="0.15">
      <c r="A80" s="142" t="s">
        <v>176</v>
      </c>
      <c r="B80" s="143">
        <v>301480897</v>
      </c>
      <c r="C80" s="143">
        <v>544261</v>
      </c>
      <c r="D80" s="143">
        <v>139055606</v>
      </c>
      <c r="E80" s="143">
        <v>29830934</v>
      </c>
      <c r="F80" s="143">
        <v>132050097</v>
      </c>
    </row>
    <row r="81" spans="1:6" ht="12" customHeight="1" x14ac:dyDescent="0.15">
      <c r="A81" s="146" t="s">
        <v>188</v>
      </c>
      <c r="B81" s="143">
        <v>19573296</v>
      </c>
      <c r="C81" s="143">
        <v>60029</v>
      </c>
      <c r="D81" s="143">
        <v>13212559</v>
      </c>
      <c r="E81" s="143">
        <v>1408517</v>
      </c>
      <c r="F81" s="143">
        <v>4892191</v>
      </c>
    </row>
    <row r="82" spans="1:6" ht="12" customHeight="1" x14ac:dyDescent="0.15">
      <c r="A82" s="146" t="s">
        <v>189</v>
      </c>
      <c r="B82" s="143">
        <v>26404993</v>
      </c>
      <c r="C82" s="143">
        <v>66851</v>
      </c>
      <c r="D82" s="143">
        <v>17686644</v>
      </c>
      <c r="E82" s="143">
        <v>1687087</v>
      </c>
      <c r="F82" s="143">
        <v>6964411</v>
      </c>
    </row>
    <row r="84" spans="1:6" ht="12" customHeight="1" x14ac:dyDescent="0.15">
      <c r="A84" s="11" t="s">
        <v>241</v>
      </c>
    </row>
    <row r="85" spans="1:6" ht="12" customHeight="1" x14ac:dyDescent="0.15">
      <c r="A85" s="147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2:M85"/>
  <sheetViews>
    <sheetView workbookViewId="0">
      <selection activeCell="B6" sqref="B6:F82"/>
    </sheetView>
  </sheetViews>
  <sheetFormatPr baseColWidth="10" defaultColWidth="11.42578125" defaultRowHeight="9" x14ac:dyDescent="0.15"/>
  <cols>
    <col min="1" max="1" width="28.140625" style="7" customWidth="1"/>
    <col min="2" max="6" width="10.7109375" style="7" customWidth="1"/>
    <col min="7" max="7" width="15" style="7" customWidth="1"/>
    <col min="8" max="8" width="28.140625" style="7" customWidth="1"/>
    <col min="9" max="9" width="22.140625" style="7" bestFit="1" customWidth="1"/>
    <col min="10" max="10" width="10.7109375" style="43" customWidth="1"/>
    <col min="11" max="11" width="10.7109375" style="7" customWidth="1"/>
    <col min="12" max="12" width="9.5703125" style="7" bestFit="1" customWidth="1"/>
    <col min="13" max="13" width="9.7109375" style="7" bestFit="1" customWidth="1"/>
    <col min="14" max="16" width="10.7109375" style="7" customWidth="1"/>
    <col min="17" max="16384" width="11.42578125" style="7"/>
  </cols>
  <sheetData>
    <row r="2" spans="1:13" ht="12" customHeight="1" x14ac:dyDescent="0.25">
      <c r="A2" s="44" t="s">
        <v>224</v>
      </c>
      <c r="H2" s="44"/>
      <c r="M2" s="44"/>
    </row>
    <row r="3" spans="1:13" ht="12" customHeight="1" x14ac:dyDescent="0.2">
      <c r="A3" s="50" t="s">
        <v>70</v>
      </c>
    </row>
    <row r="4" spans="1:13" ht="12" customHeight="1" x14ac:dyDescent="0.15">
      <c r="A4" s="9" t="s">
        <v>192</v>
      </c>
      <c r="B4" s="136" t="s">
        <v>21</v>
      </c>
      <c r="C4" s="136" t="s">
        <v>45</v>
      </c>
      <c r="D4" s="136" t="s">
        <v>35</v>
      </c>
      <c r="E4" s="136" t="s">
        <v>36</v>
      </c>
      <c r="F4" s="136" t="s">
        <v>13</v>
      </c>
    </row>
    <row r="5" spans="1:13" ht="12" customHeight="1" x14ac:dyDescent="0.15">
      <c r="A5" s="137" t="s">
        <v>167</v>
      </c>
      <c r="B5" s="138"/>
      <c r="C5" s="138"/>
      <c r="D5" s="138"/>
      <c r="E5" s="138"/>
      <c r="F5" s="139"/>
      <c r="J5" s="7"/>
    </row>
    <row r="6" spans="1:13" ht="12" customHeight="1" x14ac:dyDescent="0.15">
      <c r="A6" s="140" t="s">
        <v>168</v>
      </c>
      <c r="B6" s="141">
        <v>1065088185</v>
      </c>
      <c r="C6" s="141">
        <v>44125081</v>
      </c>
      <c r="D6" s="141">
        <v>343822000</v>
      </c>
      <c r="E6" s="141">
        <v>27795276</v>
      </c>
      <c r="F6" s="141">
        <v>649345828</v>
      </c>
      <c r="J6" s="7"/>
    </row>
    <row r="7" spans="1:13" ht="12" customHeight="1" x14ac:dyDescent="0.15">
      <c r="A7" s="140" t="s">
        <v>169</v>
      </c>
      <c r="B7" s="141">
        <v>6956758</v>
      </c>
      <c r="C7" s="141">
        <v>107633</v>
      </c>
      <c r="D7" s="141">
        <v>5554883</v>
      </c>
      <c r="E7" s="141">
        <v>1093164</v>
      </c>
      <c r="F7" s="141">
        <v>201078</v>
      </c>
      <c r="J7" s="7"/>
    </row>
    <row r="8" spans="1:13" ht="12" customHeight="1" x14ac:dyDescent="0.15">
      <c r="A8" s="140" t="s">
        <v>170</v>
      </c>
      <c r="B8" s="141">
        <v>1382617</v>
      </c>
      <c r="C8" s="141">
        <v>0</v>
      </c>
      <c r="D8" s="141">
        <v>1382617</v>
      </c>
      <c r="E8" s="141">
        <v>0</v>
      </c>
      <c r="F8" s="141">
        <v>0</v>
      </c>
      <c r="J8" s="7"/>
    </row>
    <row r="9" spans="1:13" ht="12" customHeight="1" x14ac:dyDescent="0.15">
      <c r="A9" s="140" t="s">
        <v>171</v>
      </c>
      <c r="B9" s="141">
        <v>39967611</v>
      </c>
      <c r="C9" s="141">
        <v>2406683</v>
      </c>
      <c r="D9" s="141">
        <v>3513837</v>
      </c>
      <c r="E9" s="141">
        <v>86945</v>
      </c>
      <c r="F9" s="141">
        <v>33960146</v>
      </c>
      <c r="J9" s="7"/>
    </row>
    <row r="10" spans="1:13" ht="12" customHeight="1" x14ac:dyDescent="0.15">
      <c r="A10" s="140" t="s">
        <v>172</v>
      </c>
      <c r="B10" s="141">
        <v>86992165</v>
      </c>
      <c r="C10" s="141">
        <v>67124</v>
      </c>
      <c r="D10" s="141">
        <v>8173141</v>
      </c>
      <c r="E10" s="141">
        <v>141258</v>
      </c>
      <c r="F10" s="141">
        <v>78610642</v>
      </c>
      <c r="J10" s="7"/>
    </row>
    <row r="11" spans="1:13" ht="12" customHeight="1" x14ac:dyDescent="0.15">
      <c r="A11" s="140" t="s">
        <v>173</v>
      </c>
      <c r="B11" s="141">
        <v>10398581</v>
      </c>
      <c r="C11" s="141">
        <v>2579042</v>
      </c>
      <c r="D11" s="141">
        <v>3693012</v>
      </c>
      <c r="E11" s="141">
        <v>57535</v>
      </c>
      <c r="F11" s="141">
        <v>4068993</v>
      </c>
      <c r="J11" s="7"/>
    </row>
    <row r="12" spans="1:13" ht="12" customHeight="1" x14ac:dyDescent="0.15">
      <c r="A12" s="140" t="s">
        <v>174</v>
      </c>
      <c r="B12" s="141">
        <v>1521393</v>
      </c>
      <c r="C12" s="141">
        <v>73157</v>
      </c>
      <c r="D12" s="141">
        <v>763801</v>
      </c>
      <c r="E12" s="141">
        <v>33043</v>
      </c>
      <c r="F12" s="141">
        <v>651393</v>
      </c>
      <c r="J12" s="7"/>
    </row>
    <row r="13" spans="1:13" ht="12" customHeight="1" x14ac:dyDescent="0.15">
      <c r="A13" s="140" t="s">
        <v>175</v>
      </c>
      <c r="B13" s="141">
        <v>6393676</v>
      </c>
      <c r="C13" s="141">
        <v>12012</v>
      </c>
      <c r="D13" s="141">
        <v>1649400</v>
      </c>
      <c r="E13" s="141">
        <v>42217</v>
      </c>
      <c r="F13" s="141">
        <v>4690047</v>
      </c>
      <c r="J13" s="7"/>
    </row>
    <row r="14" spans="1:13" ht="12" customHeight="1" x14ac:dyDescent="0.15">
      <c r="A14" s="142" t="s">
        <v>176</v>
      </c>
      <c r="B14" s="143">
        <v>1218700985</v>
      </c>
      <c r="C14" s="143">
        <v>49370730</v>
      </c>
      <c r="D14" s="143">
        <v>368552691</v>
      </c>
      <c r="E14" s="143">
        <v>29249437</v>
      </c>
      <c r="F14" s="143">
        <v>771528127</v>
      </c>
      <c r="J14" s="7"/>
    </row>
    <row r="15" spans="1:13" ht="12" customHeight="1" x14ac:dyDescent="0.15">
      <c r="A15" s="144" t="s">
        <v>177</v>
      </c>
      <c r="B15" s="139"/>
      <c r="C15" s="145"/>
      <c r="D15" s="145"/>
      <c r="E15" s="145"/>
      <c r="F15" s="139"/>
      <c r="J15" s="7"/>
    </row>
    <row r="16" spans="1:13" ht="12" customHeight="1" x14ac:dyDescent="0.15">
      <c r="A16" s="140" t="s">
        <v>178</v>
      </c>
      <c r="B16" s="141">
        <v>664614533</v>
      </c>
      <c r="C16" s="141">
        <v>34312574</v>
      </c>
      <c r="D16" s="141">
        <v>188250145</v>
      </c>
      <c r="E16" s="141">
        <v>14205762</v>
      </c>
      <c r="F16" s="141">
        <v>427846052</v>
      </c>
      <c r="J16" s="7"/>
    </row>
    <row r="17" spans="1:10" ht="12" customHeight="1" x14ac:dyDescent="0.15">
      <c r="A17" s="140" t="s">
        <v>179</v>
      </c>
      <c r="B17" s="141">
        <v>-9036954</v>
      </c>
      <c r="C17" s="141">
        <v>-23034</v>
      </c>
      <c r="D17" s="141">
        <v>-3441913</v>
      </c>
      <c r="E17" s="141">
        <v>-64386</v>
      </c>
      <c r="F17" s="141">
        <v>-5507621</v>
      </c>
      <c r="J17" s="7"/>
    </row>
    <row r="18" spans="1:10" ht="12" customHeight="1" x14ac:dyDescent="0.15">
      <c r="A18" s="140" t="s">
        <v>180</v>
      </c>
      <c r="B18" s="141">
        <v>125817544</v>
      </c>
      <c r="C18" s="141">
        <v>3881665</v>
      </c>
      <c r="D18" s="141">
        <v>43672825</v>
      </c>
      <c r="E18" s="141">
        <v>2340547</v>
      </c>
      <c r="F18" s="141">
        <v>75922507</v>
      </c>
      <c r="J18" s="7"/>
    </row>
    <row r="19" spans="1:10" ht="12" customHeight="1" x14ac:dyDescent="0.15">
      <c r="A19" s="140" t="s">
        <v>181</v>
      </c>
      <c r="B19" s="141">
        <v>7542077</v>
      </c>
      <c r="C19" s="141">
        <v>214783</v>
      </c>
      <c r="D19" s="141">
        <v>3014685</v>
      </c>
      <c r="E19" s="141">
        <v>63348</v>
      </c>
      <c r="F19" s="141">
        <v>4249262</v>
      </c>
      <c r="J19" s="7"/>
    </row>
    <row r="20" spans="1:10" ht="12" customHeight="1" x14ac:dyDescent="0.15">
      <c r="A20" s="140" t="s">
        <v>182</v>
      </c>
      <c r="B20" s="141">
        <v>218353964</v>
      </c>
      <c r="C20" s="141">
        <v>5543023</v>
      </c>
      <c r="D20" s="141">
        <v>68949649</v>
      </c>
      <c r="E20" s="141">
        <v>11113795</v>
      </c>
      <c r="F20" s="141">
        <v>132747497</v>
      </c>
      <c r="J20" s="7"/>
    </row>
    <row r="21" spans="1:10" ht="12" customHeight="1" x14ac:dyDescent="0.15">
      <c r="A21" s="140" t="s">
        <v>183</v>
      </c>
      <c r="B21" s="141">
        <v>28106659</v>
      </c>
      <c r="C21" s="141">
        <v>306255</v>
      </c>
      <c r="D21" s="141">
        <v>5683974</v>
      </c>
      <c r="E21" s="141">
        <v>24118</v>
      </c>
      <c r="F21" s="141">
        <v>22092312</v>
      </c>
      <c r="J21" s="7"/>
    </row>
    <row r="22" spans="1:10" ht="12" customHeight="1" x14ac:dyDescent="0.15">
      <c r="A22" s="140" t="s">
        <v>184</v>
      </c>
      <c r="B22" s="141">
        <v>45492121</v>
      </c>
      <c r="C22" s="141">
        <v>499928</v>
      </c>
      <c r="D22" s="141">
        <v>2932909</v>
      </c>
      <c r="E22" s="141">
        <v>105157</v>
      </c>
      <c r="F22" s="141">
        <v>41954128</v>
      </c>
      <c r="J22" s="7"/>
    </row>
    <row r="23" spans="1:10" ht="12" customHeight="1" x14ac:dyDescent="0.15">
      <c r="A23" s="140" t="s">
        <v>185</v>
      </c>
      <c r="B23" s="141">
        <v>2324296</v>
      </c>
      <c r="C23" s="141">
        <v>1288</v>
      </c>
      <c r="D23" s="141">
        <v>1424703</v>
      </c>
      <c r="E23" s="141">
        <v>4084</v>
      </c>
      <c r="F23" s="141">
        <v>894222</v>
      </c>
      <c r="J23" s="7"/>
    </row>
    <row r="24" spans="1:10" ht="12" customHeight="1" x14ac:dyDescent="0.15">
      <c r="A24" s="140" t="s">
        <v>186</v>
      </c>
      <c r="B24" s="141">
        <v>28923546</v>
      </c>
      <c r="C24" s="141">
        <v>1305331</v>
      </c>
      <c r="D24" s="141">
        <v>11582109</v>
      </c>
      <c r="E24" s="141">
        <v>166121</v>
      </c>
      <c r="F24" s="141">
        <v>15869986</v>
      </c>
      <c r="J24" s="7"/>
    </row>
    <row r="25" spans="1:10" ht="12" customHeight="1" x14ac:dyDescent="0.15">
      <c r="A25" s="140" t="s">
        <v>187</v>
      </c>
      <c r="B25" s="141">
        <v>9183727</v>
      </c>
      <c r="C25" s="141">
        <v>4332</v>
      </c>
      <c r="D25" s="141">
        <v>1669098</v>
      </c>
      <c r="E25" s="141">
        <v>382</v>
      </c>
      <c r="F25" s="141">
        <v>7509916</v>
      </c>
      <c r="J25" s="7"/>
    </row>
    <row r="26" spans="1:10" ht="12" customHeight="1" x14ac:dyDescent="0.15">
      <c r="A26" s="142" t="s">
        <v>176</v>
      </c>
      <c r="B26" s="143">
        <v>1121321514</v>
      </c>
      <c r="C26" s="143">
        <v>46046144</v>
      </c>
      <c r="D26" s="143">
        <v>323738184</v>
      </c>
      <c r="E26" s="143">
        <v>27958927</v>
      </c>
      <c r="F26" s="143">
        <v>723578259</v>
      </c>
      <c r="J26" s="7"/>
    </row>
    <row r="27" spans="1:10" ht="12" customHeight="1" x14ac:dyDescent="0.15">
      <c r="A27" s="146" t="s">
        <v>188</v>
      </c>
      <c r="B27" s="143">
        <v>97379471</v>
      </c>
      <c r="C27" s="143">
        <v>3324586</v>
      </c>
      <c r="D27" s="143">
        <v>44814508</v>
      </c>
      <c r="E27" s="143">
        <v>1290510</v>
      </c>
      <c r="F27" s="143">
        <v>47949868</v>
      </c>
      <c r="J27" s="7"/>
    </row>
    <row r="28" spans="1:10" ht="12" customHeight="1" x14ac:dyDescent="0.15">
      <c r="A28" s="146" t="s">
        <v>189</v>
      </c>
      <c r="B28" s="143">
        <v>135486745</v>
      </c>
      <c r="C28" s="143">
        <v>4634249</v>
      </c>
      <c r="D28" s="143">
        <v>58065714</v>
      </c>
      <c r="E28" s="143">
        <v>1457012</v>
      </c>
      <c r="F28" s="143">
        <v>71329769</v>
      </c>
      <c r="J28" s="7"/>
    </row>
    <row r="29" spans="1:10" ht="12" customHeight="1" x14ac:dyDescent="0.15">
      <c r="A29" s="147"/>
      <c r="H29" s="147"/>
    </row>
    <row r="31" spans="1:10" ht="12" customHeight="1" x14ac:dyDescent="0.15">
      <c r="A31" s="9" t="s">
        <v>38</v>
      </c>
      <c r="B31" s="136" t="s">
        <v>21</v>
      </c>
      <c r="C31" s="150" t="s">
        <v>45</v>
      </c>
      <c r="D31" s="136" t="s">
        <v>35</v>
      </c>
      <c r="E31" s="136" t="s">
        <v>36</v>
      </c>
      <c r="F31" s="136" t="s">
        <v>13</v>
      </c>
    </row>
    <row r="32" spans="1:10" ht="12" customHeight="1" x14ac:dyDescent="0.15">
      <c r="A32" s="137" t="s">
        <v>167</v>
      </c>
      <c r="B32" s="138"/>
      <c r="C32" s="151"/>
      <c r="D32" s="138"/>
      <c r="E32" s="138"/>
      <c r="F32" s="139"/>
    </row>
    <row r="33" spans="1:6" ht="12" customHeight="1" x14ac:dyDescent="0.15">
      <c r="A33" s="140" t="s">
        <v>168</v>
      </c>
      <c r="B33" s="141">
        <v>3160452202</v>
      </c>
      <c r="C33" s="141">
        <v>9715300</v>
      </c>
      <c r="D33" s="141">
        <v>1403471221</v>
      </c>
      <c r="E33" s="141">
        <v>100319981</v>
      </c>
      <c r="F33" s="141">
        <v>1646945701</v>
      </c>
    </row>
    <row r="34" spans="1:6" ht="12" customHeight="1" x14ac:dyDescent="0.15">
      <c r="A34" s="140" t="s">
        <v>169</v>
      </c>
      <c r="B34" s="141">
        <v>8638046</v>
      </c>
      <c r="C34" s="141">
        <v>79890</v>
      </c>
      <c r="D34" s="141">
        <v>3751612</v>
      </c>
      <c r="E34" s="141">
        <v>4571766</v>
      </c>
      <c r="F34" s="141">
        <v>234778</v>
      </c>
    </row>
    <row r="35" spans="1:6" ht="12" customHeight="1" x14ac:dyDescent="0.15">
      <c r="A35" s="140" t="s">
        <v>170</v>
      </c>
      <c r="B35" s="141">
        <v>2528252</v>
      </c>
      <c r="C35" s="141">
        <v>0</v>
      </c>
      <c r="D35" s="141">
        <v>2118643</v>
      </c>
      <c r="E35" s="141">
        <v>0</v>
      </c>
      <c r="F35" s="141">
        <v>409609</v>
      </c>
    </row>
    <row r="36" spans="1:6" ht="12" customHeight="1" x14ac:dyDescent="0.15">
      <c r="A36" s="140" t="s">
        <v>171</v>
      </c>
      <c r="B36" s="141">
        <v>163474549</v>
      </c>
      <c r="C36" s="141">
        <v>387754</v>
      </c>
      <c r="D36" s="141">
        <v>12723528</v>
      </c>
      <c r="E36" s="141">
        <v>254934</v>
      </c>
      <c r="F36" s="141">
        <v>150108333</v>
      </c>
    </row>
    <row r="37" spans="1:6" ht="12" customHeight="1" x14ac:dyDescent="0.15">
      <c r="A37" s="140" t="s">
        <v>172</v>
      </c>
      <c r="B37" s="141">
        <v>291779929</v>
      </c>
      <c r="C37" s="141">
        <v>44433</v>
      </c>
      <c r="D37" s="141">
        <v>37782254</v>
      </c>
      <c r="E37" s="141">
        <v>96085</v>
      </c>
      <c r="F37" s="141">
        <v>253857158</v>
      </c>
    </row>
    <row r="38" spans="1:6" ht="12" customHeight="1" x14ac:dyDescent="0.15">
      <c r="A38" s="140" t="s">
        <v>173</v>
      </c>
      <c r="B38" s="141">
        <v>18694526</v>
      </c>
      <c r="C38" s="141">
        <v>111836</v>
      </c>
      <c r="D38" s="141">
        <v>13286306</v>
      </c>
      <c r="E38" s="141">
        <v>89342</v>
      </c>
      <c r="F38" s="141">
        <v>5207042</v>
      </c>
    </row>
    <row r="39" spans="1:6" ht="12" customHeight="1" x14ac:dyDescent="0.15">
      <c r="A39" s="140" t="s">
        <v>174</v>
      </c>
      <c r="B39" s="141">
        <v>5331146</v>
      </c>
      <c r="C39" s="141">
        <v>170839</v>
      </c>
      <c r="D39" s="141">
        <v>3266540</v>
      </c>
      <c r="E39" s="141">
        <v>79911</v>
      </c>
      <c r="F39" s="141">
        <v>1813857</v>
      </c>
    </row>
    <row r="40" spans="1:6" ht="12" customHeight="1" x14ac:dyDescent="0.15">
      <c r="A40" s="140" t="s">
        <v>175</v>
      </c>
      <c r="B40" s="141">
        <v>21735913</v>
      </c>
      <c r="C40" s="141">
        <v>0</v>
      </c>
      <c r="D40" s="141">
        <v>4350005</v>
      </c>
      <c r="E40" s="141">
        <v>1732</v>
      </c>
      <c r="F40" s="141">
        <v>17384176</v>
      </c>
    </row>
    <row r="41" spans="1:6" ht="12" customHeight="1" x14ac:dyDescent="0.15">
      <c r="A41" s="142" t="s">
        <v>176</v>
      </c>
      <c r="B41" s="143">
        <v>3672634564</v>
      </c>
      <c r="C41" s="143">
        <v>10510052</v>
      </c>
      <c r="D41" s="143">
        <v>1480750109</v>
      </c>
      <c r="E41" s="143">
        <v>105413750</v>
      </c>
      <c r="F41" s="143">
        <v>2075960653</v>
      </c>
    </row>
    <row r="42" spans="1:6" ht="12" customHeight="1" x14ac:dyDescent="0.15">
      <c r="A42" s="144" t="s">
        <v>177</v>
      </c>
      <c r="B42" s="139"/>
      <c r="C42" s="143"/>
      <c r="D42" s="145"/>
      <c r="E42" s="145"/>
      <c r="F42" s="139"/>
    </row>
    <row r="43" spans="1:6" ht="12" customHeight="1" x14ac:dyDescent="0.15">
      <c r="A43" s="140" t="s">
        <v>178</v>
      </c>
      <c r="B43" s="141">
        <v>1880751632</v>
      </c>
      <c r="C43" s="141">
        <v>5796588</v>
      </c>
      <c r="D43" s="141">
        <v>846601543</v>
      </c>
      <c r="E43" s="141">
        <v>51583036</v>
      </c>
      <c r="F43" s="141">
        <v>976770465</v>
      </c>
    </row>
    <row r="44" spans="1:6" ht="12" customHeight="1" x14ac:dyDescent="0.15">
      <c r="A44" s="140" t="s">
        <v>179</v>
      </c>
      <c r="B44" s="141">
        <v>-23527918</v>
      </c>
      <c r="C44" s="141">
        <v>-76830</v>
      </c>
      <c r="D44" s="141">
        <v>-20241689</v>
      </c>
      <c r="E44" s="141">
        <v>266815</v>
      </c>
      <c r="F44" s="141">
        <v>-3476214</v>
      </c>
    </row>
    <row r="45" spans="1:6" ht="12" customHeight="1" x14ac:dyDescent="0.15">
      <c r="A45" s="140" t="s">
        <v>180</v>
      </c>
      <c r="B45" s="141">
        <v>466591809</v>
      </c>
      <c r="C45" s="141">
        <v>1869797</v>
      </c>
      <c r="D45" s="141">
        <v>204686448</v>
      </c>
      <c r="E45" s="141">
        <v>7848601</v>
      </c>
      <c r="F45" s="141">
        <v>252186963</v>
      </c>
    </row>
    <row r="46" spans="1:6" ht="12" customHeight="1" x14ac:dyDescent="0.15">
      <c r="A46" s="140" t="s">
        <v>181</v>
      </c>
      <c r="B46" s="141">
        <v>14246705</v>
      </c>
      <c r="C46" s="141">
        <v>35536</v>
      </c>
      <c r="D46" s="141">
        <v>2395451</v>
      </c>
      <c r="E46" s="141">
        <v>109135</v>
      </c>
      <c r="F46" s="141">
        <v>11706582</v>
      </c>
    </row>
    <row r="47" spans="1:6" ht="12" customHeight="1" x14ac:dyDescent="0.15">
      <c r="A47" s="140" t="s">
        <v>182</v>
      </c>
      <c r="B47" s="141">
        <v>857778743</v>
      </c>
      <c r="C47" s="141">
        <v>3389791</v>
      </c>
      <c r="D47" s="141">
        <v>290901264</v>
      </c>
      <c r="E47" s="141">
        <v>38611297</v>
      </c>
      <c r="F47" s="141">
        <v>524876391</v>
      </c>
    </row>
    <row r="48" spans="1:6" ht="12" customHeight="1" x14ac:dyDescent="0.15">
      <c r="A48" s="140" t="s">
        <v>183</v>
      </c>
      <c r="B48" s="141">
        <v>72646851</v>
      </c>
      <c r="C48" s="141">
        <v>21642</v>
      </c>
      <c r="D48" s="141">
        <v>15672678</v>
      </c>
      <c r="E48" s="141">
        <v>175739</v>
      </c>
      <c r="F48" s="141">
        <v>56776791</v>
      </c>
    </row>
    <row r="49" spans="1:13" ht="12" customHeight="1" x14ac:dyDescent="0.15">
      <c r="A49" s="140" t="s">
        <v>184</v>
      </c>
      <c r="B49" s="141">
        <v>127296980</v>
      </c>
      <c r="C49" s="141">
        <v>23893</v>
      </c>
      <c r="D49" s="141">
        <v>17345508</v>
      </c>
      <c r="E49" s="141">
        <v>364637</v>
      </c>
      <c r="F49" s="141">
        <v>109562943</v>
      </c>
    </row>
    <row r="50" spans="1:13" ht="12" customHeight="1" x14ac:dyDescent="0.15">
      <c r="A50" s="140" t="s">
        <v>185</v>
      </c>
      <c r="B50" s="141">
        <v>7848632</v>
      </c>
      <c r="C50" s="141">
        <v>13585</v>
      </c>
      <c r="D50" s="141">
        <v>4553111</v>
      </c>
      <c r="E50" s="141">
        <v>78334</v>
      </c>
      <c r="F50" s="141">
        <v>3203603</v>
      </c>
    </row>
    <row r="51" spans="1:13" ht="12" customHeight="1" x14ac:dyDescent="0.15">
      <c r="A51" s="140" t="s">
        <v>186</v>
      </c>
      <c r="B51" s="141">
        <v>84487871</v>
      </c>
      <c r="C51" s="141">
        <v>484720</v>
      </c>
      <c r="D51" s="141">
        <v>39633639</v>
      </c>
      <c r="E51" s="141">
        <v>635348</v>
      </c>
      <c r="F51" s="141">
        <v>43734165</v>
      </c>
    </row>
    <row r="52" spans="1:13" ht="12" customHeight="1" x14ac:dyDescent="0.15">
      <c r="A52" s="140" t="s">
        <v>187</v>
      </c>
      <c r="B52" s="141">
        <v>40562673</v>
      </c>
      <c r="C52" s="141">
        <v>25865</v>
      </c>
      <c r="D52" s="141">
        <v>18048866</v>
      </c>
      <c r="E52" s="141">
        <v>32684</v>
      </c>
      <c r="F52" s="141">
        <v>22455258</v>
      </c>
    </row>
    <row r="53" spans="1:13" ht="12" customHeight="1" x14ac:dyDescent="0.15">
      <c r="A53" s="142" t="s">
        <v>176</v>
      </c>
      <c r="B53" s="143">
        <v>3528683978</v>
      </c>
      <c r="C53" s="143">
        <v>11584586</v>
      </c>
      <c r="D53" s="143">
        <v>1419596819</v>
      </c>
      <c r="E53" s="143">
        <v>99705626</v>
      </c>
      <c r="F53" s="143">
        <v>1997796947</v>
      </c>
    </row>
    <row r="54" spans="1:13" ht="12" customHeight="1" x14ac:dyDescent="0.15">
      <c r="A54" s="146" t="s">
        <v>188</v>
      </c>
      <c r="B54" s="143">
        <v>143950587</v>
      </c>
      <c r="C54" s="143">
        <v>-1074534</v>
      </c>
      <c r="D54" s="143">
        <v>61153290</v>
      </c>
      <c r="E54" s="143">
        <v>5708124</v>
      </c>
      <c r="F54" s="143">
        <v>78163706</v>
      </c>
    </row>
    <row r="55" spans="1:13" ht="12" customHeight="1" x14ac:dyDescent="0.15">
      <c r="A55" s="146" t="s">
        <v>189</v>
      </c>
      <c r="B55" s="143">
        <v>269001131</v>
      </c>
      <c r="C55" s="143">
        <v>-563949</v>
      </c>
      <c r="D55" s="143">
        <v>118835795</v>
      </c>
      <c r="E55" s="143">
        <v>6376155</v>
      </c>
      <c r="F55" s="143">
        <v>144353129</v>
      </c>
    </row>
    <row r="58" spans="1:13" ht="12" customHeight="1" x14ac:dyDescent="0.15">
      <c r="A58" s="9" t="s">
        <v>39</v>
      </c>
      <c r="B58" s="136" t="s">
        <v>21</v>
      </c>
      <c r="C58" s="136" t="s">
        <v>45</v>
      </c>
      <c r="D58" s="136" t="s">
        <v>35</v>
      </c>
      <c r="E58" s="136" t="s">
        <v>36</v>
      </c>
      <c r="F58" s="136" t="s">
        <v>13</v>
      </c>
      <c r="H58" s="147"/>
      <c r="M58" s="147"/>
    </row>
    <row r="59" spans="1:13" ht="12" customHeight="1" x14ac:dyDescent="0.15">
      <c r="A59" s="137" t="s">
        <v>167</v>
      </c>
      <c r="B59" s="148"/>
      <c r="C59" s="148"/>
      <c r="D59" s="148"/>
      <c r="E59" s="148"/>
      <c r="F59" s="139"/>
    </row>
    <row r="60" spans="1:13" ht="12" customHeight="1" x14ac:dyDescent="0.15">
      <c r="A60" s="140" t="s">
        <v>168</v>
      </c>
      <c r="B60" s="141">
        <v>5403122598</v>
      </c>
      <c r="C60" s="141">
        <v>9903874</v>
      </c>
      <c r="D60" s="141">
        <v>3688433850</v>
      </c>
      <c r="E60" s="141">
        <v>105586630</v>
      </c>
      <c r="F60" s="141">
        <v>1599198244</v>
      </c>
    </row>
    <row r="61" spans="1:13" ht="12" customHeight="1" x14ac:dyDescent="0.15">
      <c r="A61" s="140" t="s">
        <v>169</v>
      </c>
      <c r="B61" s="141">
        <v>40603185</v>
      </c>
      <c r="C61" s="139">
        <v>341250</v>
      </c>
      <c r="D61" s="141">
        <v>40656941</v>
      </c>
      <c r="E61" s="141">
        <v>-1306986</v>
      </c>
      <c r="F61" s="141">
        <v>911980</v>
      </c>
    </row>
    <row r="62" spans="1:13" ht="12" customHeight="1" x14ac:dyDescent="0.15">
      <c r="A62" s="140" t="s">
        <v>170</v>
      </c>
      <c r="B62" s="141">
        <v>22341256</v>
      </c>
      <c r="C62" s="139">
        <v>0</v>
      </c>
      <c r="D62" s="141">
        <v>22336821</v>
      </c>
      <c r="E62" s="141">
        <v>0</v>
      </c>
      <c r="F62" s="141">
        <v>4434</v>
      </c>
    </row>
    <row r="63" spans="1:13" ht="12" customHeight="1" x14ac:dyDescent="0.15">
      <c r="A63" s="140" t="s">
        <v>171</v>
      </c>
      <c r="B63" s="141">
        <v>249199193</v>
      </c>
      <c r="C63" s="141">
        <v>804501</v>
      </c>
      <c r="D63" s="141">
        <v>39481354</v>
      </c>
      <c r="E63" s="141">
        <v>336246</v>
      </c>
      <c r="F63" s="141">
        <v>208577093</v>
      </c>
    </row>
    <row r="64" spans="1:13" ht="12" customHeight="1" x14ac:dyDescent="0.15">
      <c r="A64" s="140" t="s">
        <v>172</v>
      </c>
      <c r="B64" s="141">
        <v>272552323</v>
      </c>
      <c r="C64" s="141">
        <v>94640</v>
      </c>
      <c r="D64" s="141">
        <v>84857534</v>
      </c>
      <c r="E64" s="141">
        <v>48185</v>
      </c>
      <c r="F64" s="141">
        <v>187551964</v>
      </c>
    </row>
    <row r="65" spans="1:6" ht="12" customHeight="1" x14ac:dyDescent="0.15">
      <c r="A65" s="140" t="s">
        <v>173</v>
      </c>
      <c r="B65" s="141">
        <v>77615259</v>
      </c>
      <c r="C65" s="141">
        <v>0</v>
      </c>
      <c r="D65" s="141">
        <v>63414509</v>
      </c>
      <c r="E65" s="141">
        <v>81174</v>
      </c>
      <c r="F65" s="141">
        <v>14119576</v>
      </c>
    </row>
    <row r="66" spans="1:6" ht="12" customHeight="1" x14ac:dyDescent="0.15">
      <c r="A66" s="140" t="s">
        <v>174</v>
      </c>
      <c r="B66" s="141">
        <v>27984595</v>
      </c>
      <c r="C66" s="139">
        <v>0</v>
      </c>
      <c r="D66" s="141">
        <v>24394105</v>
      </c>
      <c r="E66" s="141">
        <v>219299</v>
      </c>
      <c r="F66" s="141">
        <v>3371192</v>
      </c>
    </row>
    <row r="67" spans="1:6" ht="12" customHeight="1" x14ac:dyDescent="0.15">
      <c r="A67" s="140" t="s">
        <v>175</v>
      </c>
      <c r="B67" s="141">
        <v>40789806</v>
      </c>
      <c r="C67" s="139">
        <v>0</v>
      </c>
      <c r="D67" s="141">
        <v>21578714</v>
      </c>
      <c r="E67" s="141">
        <v>137142</v>
      </c>
      <c r="F67" s="141">
        <v>19073950</v>
      </c>
    </row>
    <row r="68" spans="1:6" ht="12" customHeight="1" x14ac:dyDescent="0.15">
      <c r="A68" s="142" t="s">
        <v>176</v>
      </c>
      <c r="B68" s="143">
        <v>6134208213</v>
      </c>
      <c r="C68" s="143">
        <v>11144264</v>
      </c>
      <c r="D68" s="143">
        <v>3985153828</v>
      </c>
      <c r="E68" s="143">
        <v>105101689</v>
      </c>
      <c r="F68" s="143">
        <v>2032808432</v>
      </c>
    </row>
    <row r="69" spans="1:6" ht="12" customHeight="1" x14ac:dyDescent="0.15">
      <c r="A69" s="144" t="s">
        <v>177</v>
      </c>
      <c r="B69" s="149"/>
      <c r="C69" s="149"/>
      <c r="D69" s="149"/>
      <c r="E69" s="149"/>
      <c r="F69" s="139"/>
    </row>
    <row r="70" spans="1:6" ht="12" customHeight="1" x14ac:dyDescent="0.15">
      <c r="A70" s="140" t="s">
        <v>178</v>
      </c>
      <c r="B70" s="141">
        <v>3174829863</v>
      </c>
      <c r="C70" s="141">
        <v>8052184</v>
      </c>
      <c r="D70" s="141">
        <v>2220872002</v>
      </c>
      <c r="E70" s="141">
        <v>48140905</v>
      </c>
      <c r="F70" s="141">
        <v>897764773</v>
      </c>
    </row>
    <row r="71" spans="1:6" ht="12" customHeight="1" x14ac:dyDescent="0.15">
      <c r="A71" s="140" t="s">
        <v>179</v>
      </c>
      <c r="B71" s="141">
        <v>-31104088</v>
      </c>
      <c r="C71" s="141">
        <v>-546261</v>
      </c>
      <c r="D71" s="141">
        <v>-27793460</v>
      </c>
      <c r="E71" s="141">
        <v>-300950</v>
      </c>
      <c r="F71" s="141">
        <v>-2463416</v>
      </c>
    </row>
    <row r="72" spans="1:6" ht="12" customHeight="1" x14ac:dyDescent="0.15">
      <c r="A72" s="140" t="s">
        <v>180</v>
      </c>
      <c r="B72" s="141">
        <v>805989797</v>
      </c>
      <c r="C72" s="141">
        <v>1516108</v>
      </c>
      <c r="D72" s="141">
        <v>558406817</v>
      </c>
      <c r="E72" s="141">
        <v>11992281</v>
      </c>
      <c r="F72" s="141">
        <v>234074591</v>
      </c>
    </row>
    <row r="73" spans="1:6" ht="12" customHeight="1" x14ac:dyDescent="0.15">
      <c r="A73" s="140" t="s">
        <v>181</v>
      </c>
      <c r="B73" s="141">
        <v>19221344</v>
      </c>
      <c r="C73" s="141">
        <v>78149</v>
      </c>
      <c r="D73" s="141">
        <v>8640497</v>
      </c>
      <c r="E73" s="141">
        <v>317185</v>
      </c>
      <c r="F73" s="141">
        <v>10185512</v>
      </c>
    </row>
    <row r="74" spans="1:6" ht="12" customHeight="1" x14ac:dyDescent="0.15">
      <c r="A74" s="140" t="s">
        <v>182</v>
      </c>
      <c r="B74" s="141">
        <v>1385586875</v>
      </c>
      <c r="C74" s="141">
        <v>2293077</v>
      </c>
      <c r="D74" s="141">
        <v>763070140</v>
      </c>
      <c r="E74" s="141">
        <v>38162359</v>
      </c>
      <c r="F74" s="141">
        <v>582061300</v>
      </c>
    </row>
    <row r="75" spans="1:6" ht="12" customHeight="1" x14ac:dyDescent="0.15">
      <c r="A75" s="140" t="s">
        <v>183</v>
      </c>
      <c r="B75" s="141">
        <v>106141631</v>
      </c>
      <c r="C75" s="141">
        <v>0</v>
      </c>
      <c r="D75" s="141">
        <v>52146355</v>
      </c>
      <c r="E75" s="141">
        <v>564398</v>
      </c>
      <c r="F75" s="141">
        <v>53430878</v>
      </c>
    </row>
    <row r="76" spans="1:6" ht="12" customHeight="1" x14ac:dyDescent="0.15">
      <c r="A76" s="140" t="s">
        <v>184</v>
      </c>
      <c r="B76" s="141">
        <v>141967457</v>
      </c>
      <c r="C76" s="141">
        <v>49902</v>
      </c>
      <c r="D76" s="141">
        <v>47928244</v>
      </c>
      <c r="E76" s="141">
        <v>406696</v>
      </c>
      <c r="F76" s="141">
        <v>93582614</v>
      </c>
    </row>
    <row r="77" spans="1:6" ht="12" customHeight="1" x14ac:dyDescent="0.15">
      <c r="A77" s="140" t="s">
        <v>185</v>
      </c>
      <c r="B77" s="141">
        <v>9801252</v>
      </c>
      <c r="C77" s="139">
        <v>0</v>
      </c>
      <c r="D77" s="141">
        <v>5309923</v>
      </c>
      <c r="E77" s="141">
        <v>144596</v>
      </c>
      <c r="F77" s="141">
        <v>4346733</v>
      </c>
    </row>
    <row r="78" spans="1:6" ht="12" customHeight="1" x14ac:dyDescent="0.15">
      <c r="A78" s="140" t="s">
        <v>186</v>
      </c>
      <c r="B78" s="141">
        <v>170180138</v>
      </c>
      <c r="C78" s="141">
        <v>338779</v>
      </c>
      <c r="D78" s="141">
        <v>124865894</v>
      </c>
      <c r="E78" s="141">
        <v>977438</v>
      </c>
      <c r="F78" s="141">
        <v>43998027</v>
      </c>
    </row>
    <row r="79" spans="1:6" ht="12" customHeight="1" x14ac:dyDescent="0.15">
      <c r="A79" s="140" t="s">
        <v>187</v>
      </c>
      <c r="B79" s="141">
        <v>70913636</v>
      </c>
      <c r="C79" s="139">
        <v>0</v>
      </c>
      <c r="D79" s="141">
        <v>37352719</v>
      </c>
      <c r="E79" s="141">
        <v>215739</v>
      </c>
      <c r="F79" s="141">
        <v>33345178</v>
      </c>
    </row>
    <row r="80" spans="1:6" ht="12" customHeight="1" x14ac:dyDescent="0.15">
      <c r="A80" s="142" t="s">
        <v>176</v>
      </c>
      <c r="B80" s="143">
        <v>5853527905</v>
      </c>
      <c r="C80" s="143">
        <v>11781938</v>
      </c>
      <c r="D80" s="143">
        <v>3790799130</v>
      </c>
      <c r="E80" s="143">
        <v>100620647</v>
      </c>
      <c r="F80" s="143">
        <v>1950326190</v>
      </c>
    </row>
    <row r="81" spans="1:13" ht="12" customHeight="1" x14ac:dyDescent="0.15">
      <c r="A81" s="146" t="s">
        <v>193</v>
      </c>
      <c r="B81" s="143">
        <v>280680309</v>
      </c>
      <c r="C81" s="143">
        <v>-637674</v>
      </c>
      <c r="D81" s="143">
        <v>194354698</v>
      </c>
      <c r="E81" s="143">
        <v>4481042</v>
      </c>
      <c r="F81" s="143">
        <v>82482242</v>
      </c>
    </row>
    <row r="82" spans="1:13" ht="12" customHeight="1" x14ac:dyDescent="0.15">
      <c r="A82" s="146" t="s">
        <v>189</v>
      </c>
      <c r="B82" s="143">
        <v>521774083</v>
      </c>
      <c r="C82" s="143">
        <v>-298895</v>
      </c>
      <c r="D82" s="143">
        <v>356573310</v>
      </c>
      <c r="E82" s="143">
        <v>5674220</v>
      </c>
      <c r="F82" s="143">
        <v>159825448</v>
      </c>
    </row>
    <row r="83" spans="1:13" ht="12" customHeight="1" x14ac:dyDescent="0.15">
      <c r="A83" s="147"/>
    </row>
    <row r="84" spans="1:13" ht="12" customHeight="1" x14ac:dyDescent="0.15">
      <c r="A84" s="11" t="s">
        <v>241</v>
      </c>
    </row>
    <row r="85" spans="1:13" ht="12" customHeight="1" x14ac:dyDescent="0.15">
      <c r="A85" s="147"/>
      <c r="H85" s="147"/>
      <c r="M85" s="14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2:K190"/>
  <sheetViews>
    <sheetView workbookViewId="0">
      <selection activeCell="B6" sqref="B6:B188"/>
    </sheetView>
  </sheetViews>
  <sheetFormatPr baseColWidth="10" defaultColWidth="11.42578125" defaultRowHeight="9" x14ac:dyDescent="0.15"/>
  <cols>
    <col min="1" max="1" width="28.140625" style="7" customWidth="1"/>
    <col min="2" max="2" width="16" style="7" customWidth="1"/>
    <col min="3" max="3" width="18.7109375" style="7" customWidth="1"/>
    <col min="4" max="4" width="28.140625" style="7" customWidth="1"/>
    <col min="5" max="5" width="10.7109375" style="7" customWidth="1"/>
    <col min="6" max="6" width="10.7109375" style="43" customWidth="1"/>
    <col min="7" max="9" width="10.7109375" style="7" customWidth="1"/>
    <col min="10" max="10" width="4.28515625" style="7" customWidth="1"/>
    <col min="11" max="11" width="28.140625" style="7" customWidth="1"/>
    <col min="12" max="16" width="10.7109375" style="7" customWidth="1"/>
    <col min="17" max="16384" width="11.42578125" style="7"/>
  </cols>
  <sheetData>
    <row r="2" spans="1:11" ht="15" x14ac:dyDescent="0.25">
      <c r="A2" s="44" t="s">
        <v>225</v>
      </c>
      <c r="D2" s="44"/>
      <c r="K2" s="44"/>
    </row>
    <row r="3" spans="1:11" ht="11.25" x14ac:dyDescent="0.2">
      <c r="A3" s="50" t="s">
        <v>70</v>
      </c>
    </row>
    <row r="4" spans="1:11" x14ac:dyDescent="0.15">
      <c r="A4" s="9"/>
      <c r="B4" s="152" t="s">
        <v>194</v>
      </c>
    </row>
    <row r="5" spans="1:11" x14ac:dyDescent="0.15">
      <c r="A5" s="137" t="s">
        <v>167</v>
      </c>
      <c r="B5" s="138"/>
    </row>
    <row r="6" spans="1:11" x14ac:dyDescent="0.15">
      <c r="A6" s="140" t="s">
        <v>168</v>
      </c>
      <c r="B6" s="141">
        <v>1293022542</v>
      </c>
    </row>
    <row r="7" spans="1:11" x14ac:dyDescent="0.15">
      <c r="A7" s="140" t="s">
        <v>169</v>
      </c>
      <c r="B7" s="141">
        <v>12962945</v>
      </c>
    </row>
    <row r="8" spans="1:11" x14ac:dyDescent="0.15">
      <c r="A8" s="140" t="s">
        <v>170</v>
      </c>
      <c r="B8" s="141">
        <v>2647589</v>
      </c>
    </row>
    <row r="9" spans="1:11" x14ac:dyDescent="0.15">
      <c r="A9" s="140" t="s">
        <v>171</v>
      </c>
      <c r="B9" s="141">
        <v>824490848</v>
      </c>
    </row>
    <row r="10" spans="1:11" x14ac:dyDescent="0.15">
      <c r="A10" s="140" t="s">
        <v>172</v>
      </c>
      <c r="B10" s="141">
        <v>82039855</v>
      </c>
    </row>
    <row r="11" spans="1:11" x14ac:dyDescent="0.15">
      <c r="A11" s="140" t="s">
        <v>173</v>
      </c>
      <c r="B11" s="141">
        <v>406401672</v>
      </c>
    </row>
    <row r="12" spans="1:11" x14ac:dyDescent="0.15">
      <c r="A12" s="140" t="s">
        <v>174</v>
      </c>
      <c r="B12" s="141">
        <v>12534519</v>
      </c>
    </row>
    <row r="13" spans="1:11" x14ac:dyDescent="0.15">
      <c r="A13" s="140" t="s">
        <v>175</v>
      </c>
      <c r="B13" s="141">
        <v>22090441</v>
      </c>
    </row>
    <row r="14" spans="1:11" x14ac:dyDescent="0.15">
      <c r="A14" s="142" t="s">
        <v>176</v>
      </c>
      <c r="B14" s="143">
        <v>2656190412</v>
      </c>
    </row>
    <row r="15" spans="1:11" x14ac:dyDescent="0.15">
      <c r="A15" s="144" t="s">
        <v>177</v>
      </c>
      <c r="B15" s="139"/>
    </row>
    <row r="16" spans="1:11" x14ac:dyDescent="0.15">
      <c r="A16" s="140" t="s">
        <v>178</v>
      </c>
      <c r="B16" s="141">
        <v>430814676</v>
      </c>
    </row>
    <row r="17" spans="1:4" x14ac:dyDescent="0.15">
      <c r="A17" s="140" t="s">
        <v>179</v>
      </c>
      <c r="B17" s="141">
        <v>-14375934</v>
      </c>
    </row>
    <row r="18" spans="1:4" x14ac:dyDescent="0.15">
      <c r="A18" s="140" t="s">
        <v>180</v>
      </c>
      <c r="B18" s="141">
        <v>398197378</v>
      </c>
    </row>
    <row r="19" spans="1:4" x14ac:dyDescent="0.15">
      <c r="A19" s="140" t="s">
        <v>181</v>
      </c>
      <c r="B19" s="141">
        <v>-1068414</v>
      </c>
    </row>
    <row r="20" spans="1:4" x14ac:dyDescent="0.15">
      <c r="A20" s="140" t="s">
        <v>182</v>
      </c>
      <c r="B20" s="141">
        <v>1028373606</v>
      </c>
    </row>
    <row r="21" spans="1:4" x14ac:dyDescent="0.15">
      <c r="A21" s="140" t="s">
        <v>183</v>
      </c>
      <c r="B21" s="141">
        <v>212600751</v>
      </c>
    </row>
    <row r="22" spans="1:4" x14ac:dyDescent="0.15">
      <c r="A22" s="140" t="s">
        <v>184</v>
      </c>
      <c r="B22" s="141">
        <v>15035456</v>
      </c>
    </row>
    <row r="23" spans="1:4" x14ac:dyDescent="0.15">
      <c r="A23" s="140" t="s">
        <v>185</v>
      </c>
      <c r="B23" s="141">
        <v>11020292</v>
      </c>
    </row>
    <row r="24" spans="1:4" x14ac:dyDescent="0.15">
      <c r="A24" s="140" t="s">
        <v>186</v>
      </c>
      <c r="B24" s="141">
        <v>80655932</v>
      </c>
    </row>
    <row r="25" spans="1:4" x14ac:dyDescent="0.15">
      <c r="A25" s="140" t="s">
        <v>187</v>
      </c>
      <c r="B25" s="141">
        <v>31474478</v>
      </c>
    </row>
    <row r="26" spans="1:4" x14ac:dyDescent="0.15">
      <c r="A26" s="142" t="s">
        <v>176</v>
      </c>
      <c r="B26" s="143">
        <v>2192728221</v>
      </c>
    </row>
    <row r="27" spans="1:4" x14ac:dyDescent="0.15">
      <c r="A27" s="146" t="s">
        <v>188</v>
      </c>
      <c r="B27" s="143">
        <v>463462190</v>
      </c>
    </row>
    <row r="28" spans="1:4" x14ac:dyDescent="0.15">
      <c r="A28" s="146" t="s">
        <v>189</v>
      </c>
      <c r="B28" s="143">
        <v>575592600</v>
      </c>
    </row>
    <row r="29" spans="1:4" x14ac:dyDescent="0.15">
      <c r="A29" s="147"/>
      <c r="D29" s="147"/>
    </row>
    <row r="31" spans="1:4" x14ac:dyDescent="0.15">
      <c r="A31" s="9"/>
      <c r="B31" s="152" t="s">
        <v>195</v>
      </c>
    </row>
    <row r="32" spans="1:4" x14ac:dyDescent="0.15">
      <c r="A32" s="137" t="s">
        <v>167</v>
      </c>
      <c r="B32" s="141"/>
    </row>
    <row r="33" spans="1:2" x14ac:dyDescent="0.15">
      <c r="A33" s="140" t="s">
        <v>168</v>
      </c>
      <c r="B33" s="141">
        <v>541742008</v>
      </c>
    </row>
    <row r="34" spans="1:2" x14ac:dyDescent="0.15">
      <c r="A34" s="140" t="s">
        <v>169</v>
      </c>
      <c r="B34" s="141">
        <v>2735762</v>
      </c>
    </row>
    <row r="35" spans="1:2" x14ac:dyDescent="0.15">
      <c r="A35" s="140" t="s">
        <v>170</v>
      </c>
      <c r="B35" s="141">
        <v>1288481</v>
      </c>
    </row>
    <row r="36" spans="1:2" x14ac:dyDescent="0.15">
      <c r="A36" s="140" t="s">
        <v>171</v>
      </c>
      <c r="B36" s="141">
        <v>534550222</v>
      </c>
    </row>
    <row r="37" spans="1:2" x14ac:dyDescent="0.15">
      <c r="A37" s="140" t="s">
        <v>172</v>
      </c>
      <c r="B37" s="141">
        <v>59460608</v>
      </c>
    </row>
    <row r="38" spans="1:2" x14ac:dyDescent="0.15">
      <c r="A38" s="140" t="s">
        <v>173</v>
      </c>
      <c r="B38" s="141">
        <v>405303030</v>
      </c>
    </row>
    <row r="39" spans="1:2" x14ac:dyDescent="0.15">
      <c r="A39" s="140" t="s">
        <v>174</v>
      </c>
      <c r="B39" s="141">
        <v>6396837</v>
      </c>
    </row>
    <row r="40" spans="1:2" x14ac:dyDescent="0.15">
      <c r="A40" s="140" t="s">
        <v>175</v>
      </c>
      <c r="B40" s="141">
        <v>21013456</v>
      </c>
    </row>
    <row r="41" spans="1:2" x14ac:dyDescent="0.15">
      <c r="A41" s="142" t="s">
        <v>176</v>
      </c>
      <c r="B41" s="143">
        <v>1572490404</v>
      </c>
    </row>
    <row r="42" spans="1:2" x14ac:dyDescent="0.15">
      <c r="A42" s="144" t="s">
        <v>177</v>
      </c>
      <c r="B42" s="139"/>
    </row>
    <row r="43" spans="1:2" x14ac:dyDescent="0.15">
      <c r="A43" s="140" t="s">
        <v>178</v>
      </c>
      <c r="B43" s="141">
        <v>85375383</v>
      </c>
    </row>
    <row r="44" spans="1:2" x14ac:dyDescent="0.15">
      <c r="A44" s="140" t="s">
        <v>179</v>
      </c>
      <c r="B44" s="141">
        <v>461005</v>
      </c>
    </row>
    <row r="45" spans="1:2" x14ac:dyDescent="0.15">
      <c r="A45" s="140" t="s">
        <v>180</v>
      </c>
      <c r="B45" s="141">
        <v>254830461</v>
      </c>
    </row>
    <row r="46" spans="1:2" x14ac:dyDescent="0.15">
      <c r="A46" s="140" t="s">
        <v>181</v>
      </c>
      <c r="B46" s="141">
        <v>-3966820</v>
      </c>
    </row>
    <row r="47" spans="1:2" x14ac:dyDescent="0.15">
      <c r="A47" s="140" t="s">
        <v>182</v>
      </c>
      <c r="B47" s="141">
        <v>510808574</v>
      </c>
    </row>
    <row r="48" spans="1:2" x14ac:dyDescent="0.15">
      <c r="A48" s="140" t="s">
        <v>183</v>
      </c>
      <c r="B48" s="141">
        <v>185738864</v>
      </c>
    </row>
    <row r="49" spans="1:11" x14ac:dyDescent="0.15">
      <c r="A49" s="140" t="s">
        <v>184</v>
      </c>
      <c r="B49" s="141">
        <v>11103948</v>
      </c>
    </row>
    <row r="50" spans="1:11" x14ac:dyDescent="0.15">
      <c r="A50" s="140" t="s">
        <v>185</v>
      </c>
      <c r="B50" s="141">
        <v>9997963</v>
      </c>
    </row>
    <row r="51" spans="1:11" x14ac:dyDescent="0.15">
      <c r="A51" s="140" t="s">
        <v>186</v>
      </c>
      <c r="B51" s="141">
        <v>51523718</v>
      </c>
    </row>
    <row r="52" spans="1:11" x14ac:dyDescent="0.15">
      <c r="A52" s="140" t="s">
        <v>187</v>
      </c>
      <c r="B52" s="141">
        <v>29023971</v>
      </c>
    </row>
    <row r="53" spans="1:11" x14ac:dyDescent="0.15">
      <c r="A53" s="142" t="s">
        <v>176</v>
      </c>
      <c r="B53" s="143">
        <v>1134897067</v>
      </c>
    </row>
    <row r="54" spans="1:11" x14ac:dyDescent="0.15">
      <c r="A54" s="146" t="s">
        <v>188</v>
      </c>
      <c r="B54" s="143">
        <v>437593338</v>
      </c>
    </row>
    <row r="55" spans="1:11" x14ac:dyDescent="0.15">
      <c r="A55" s="146" t="s">
        <v>189</v>
      </c>
      <c r="B55" s="143">
        <v>518141027</v>
      </c>
    </row>
    <row r="58" spans="1:11" ht="22.5" customHeight="1" x14ac:dyDescent="0.15">
      <c r="A58" s="9"/>
      <c r="B58" s="136" t="s">
        <v>196</v>
      </c>
    </row>
    <row r="59" spans="1:11" x14ac:dyDescent="0.15">
      <c r="A59" s="137" t="s">
        <v>167</v>
      </c>
      <c r="B59" s="148"/>
      <c r="D59" s="147"/>
      <c r="K59" s="147"/>
    </row>
    <row r="60" spans="1:11" x14ac:dyDescent="0.15">
      <c r="A60" s="140" t="s">
        <v>168</v>
      </c>
      <c r="B60" s="141">
        <v>366408808</v>
      </c>
    </row>
    <row r="61" spans="1:11" x14ac:dyDescent="0.15">
      <c r="A61" s="140" t="s">
        <v>169</v>
      </c>
      <c r="B61" s="141">
        <v>2437540</v>
      </c>
    </row>
    <row r="62" spans="1:11" x14ac:dyDescent="0.15">
      <c r="A62" s="140" t="s">
        <v>170</v>
      </c>
      <c r="B62" s="141">
        <v>0</v>
      </c>
    </row>
    <row r="63" spans="1:11" x14ac:dyDescent="0.15">
      <c r="A63" s="140" t="s">
        <v>171</v>
      </c>
      <c r="B63" s="141">
        <v>107274082</v>
      </c>
    </row>
    <row r="64" spans="1:11" x14ac:dyDescent="0.15">
      <c r="A64" s="140" t="s">
        <v>172</v>
      </c>
      <c r="B64" s="141">
        <v>4917058</v>
      </c>
    </row>
    <row r="65" spans="1:2" x14ac:dyDescent="0.15">
      <c r="A65" s="140" t="s">
        <v>173</v>
      </c>
      <c r="B65" s="141">
        <v>538307</v>
      </c>
    </row>
    <row r="66" spans="1:2" x14ac:dyDescent="0.15">
      <c r="A66" s="140" t="s">
        <v>174</v>
      </c>
      <c r="B66" s="141">
        <v>2910094</v>
      </c>
    </row>
    <row r="67" spans="1:2" x14ac:dyDescent="0.15">
      <c r="A67" s="140" t="s">
        <v>175</v>
      </c>
      <c r="B67" s="141">
        <v>433933</v>
      </c>
    </row>
    <row r="68" spans="1:2" x14ac:dyDescent="0.15">
      <c r="A68" s="142" t="s">
        <v>176</v>
      </c>
      <c r="B68" s="143">
        <v>484919822</v>
      </c>
    </row>
    <row r="69" spans="1:2" x14ac:dyDescent="0.15">
      <c r="A69" s="144" t="s">
        <v>177</v>
      </c>
      <c r="B69" s="139"/>
    </row>
    <row r="70" spans="1:2" x14ac:dyDescent="0.15">
      <c r="A70" s="140" t="s">
        <v>178</v>
      </c>
      <c r="B70" s="141">
        <v>196335889</v>
      </c>
    </row>
    <row r="71" spans="1:2" x14ac:dyDescent="0.15">
      <c r="A71" s="140" t="s">
        <v>179</v>
      </c>
      <c r="B71" s="141">
        <v>-16910692</v>
      </c>
    </row>
    <row r="72" spans="1:2" x14ac:dyDescent="0.15">
      <c r="A72" s="140" t="s">
        <v>180</v>
      </c>
      <c r="B72" s="141">
        <v>41609266</v>
      </c>
    </row>
    <row r="73" spans="1:2" x14ac:dyDescent="0.15">
      <c r="A73" s="140" t="s">
        <v>181</v>
      </c>
      <c r="B73" s="141">
        <v>1226194</v>
      </c>
    </row>
    <row r="74" spans="1:2" x14ac:dyDescent="0.15">
      <c r="A74" s="140" t="s">
        <v>182</v>
      </c>
      <c r="B74" s="141">
        <v>235258779</v>
      </c>
    </row>
    <row r="75" spans="1:2" x14ac:dyDescent="0.15">
      <c r="A75" s="140" t="s">
        <v>183</v>
      </c>
      <c r="B75" s="141">
        <v>114012</v>
      </c>
    </row>
    <row r="76" spans="1:2" x14ac:dyDescent="0.15">
      <c r="A76" s="140" t="s">
        <v>184</v>
      </c>
      <c r="B76" s="141">
        <v>1749106</v>
      </c>
    </row>
    <row r="77" spans="1:2" x14ac:dyDescent="0.15">
      <c r="A77" s="140" t="s">
        <v>185</v>
      </c>
      <c r="B77" s="141">
        <v>308170</v>
      </c>
    </row>
    <row r="78" spans="1:2" x14ac:dyDescent="0.15">
      <c r="A78" s="140" t="s">
        <v>186</v>
      </c>
      <c r="B78" s="141">
        <v>16079819</v>
      </c>
    </row>
    <row r="79" spans="1:2" x14ac:dyDescent="0.15">
      <c r="A79" s="140" t="s">
        <v>187</v>
      </c>
      <c r="B79" s="141">
        <v>431031</v>
      </c>
    </row>
    <row r="80" spans="1:2" x14ac:dyDescent="0.15">
      <c r="A80" s="142" t="s">
        <v>176</v>
      </c>
      <c r="B80" s="143">
        <v>476201574</v>
      </c>
    </row>
    <row r="81" spans="1:11" x14ac:dyDescent="0.15">
      <c r="A81" s="146" t="s">
        <v>193</v>
      </c>
      <c r="B81" s="143">
        <v>8718248</v>
      </c>
    </row>
    <row r="82" spans="1:11" x14ac:dyDescent="0.15">
      <c r="A82" s="146" t="s">
        <v>189</v>
      </c>
      <c r="B82" s="143">
        <v>25229098</v>
      </c>
    </row>
    <row r="83" spans="1:11" x14ac:dyDescent="0.15">
      <c r="A83" s="153"/>
      <c r="B83" s="143"/>
    </row>
    <row r="84" spans="1:11" ht="18" x14ac:dyDescent="0.15">
      <c r="A84" s="9"/>
      <c r="B84" s="152" t="s">
        <v>197</v>
      </c>
      <c r="D84" s="147"/>
      <c r="K84" s="147"/>
    </row>
    <row r="85" spans="1:11" x14ac:dyDescent="0.15">
      <c r="A85" s="137" t="s">
        <v>167</v>
      </c>
      <c r="B85" s="148"/>
    </row>
    <row r="86" spans="1:11" x14ac:dyDescent="0.15">
      <c r="A86" s="140" t="s">
        <v>168</v>
      </c>
      <c r="B86" s="141">
        <v>220758902</v>
      </c>
    </row>
    <row r="87" spans="1:11" x14ac:dyDescent="0.15">
      <c r="A87" s="140" t="s">
        <v>169</v>
      </c>
      <c r="B87" s="141">
        <v>8297</v>
      </c>
    </row>
    <row r="88" spans="1:11" x14ac:dyDescent="0.15">
      <c r="A88" s="140" t="s">
        <v>170</v>
      </c>
      <c r="B88" s="141">
        <v>1359108</v>
      </c>
    </row>
    <row r="89" spans="1:11" x14ac:dyDescent="0.15">
      <c r="A89" s="140" t="s">
        <v>171</v>
      </c>
      <c r="B89" s="141">
        <v>162733368</v>
      </c>
    </row>
    <row r="90" spans="1:11" x14ac:dyDescent="0.15">
      <c r="A90" s="140" t="s">
        <v>172</v>
      </c>
      <c r="B90" s="141">
        <v>13978517</v>
      </c>
    </row>
    <row r="91" spans="1:11" x14ac:dyDescent="0.15">
      <c r="A91" s="140" t="s">
        <v>173</v>
      </c>
      <c r="B91" s="141">
        <v>258376</v>
      </c>
    </row>
    <row r="92" spans="1:11" x14ac:dyDescent="0.15">
      <c r="A92" s="140" t="s">
        <v>174</v>
      </c>
      <c r="B92" s="141">
        <v>3019486</v>
      </c>
    </row>
    <row r="93" spans="1:11" x14ac:dyDescent="0.15">
      <c r="A93" s="140" t="s">
        <v>175</v>
      </c>
      <c r="B93" s="141">
        <v>320136</v>
      </c>
    </row>
    <row r="94" spans="1:11" x14ac:dyDescent="0.15">
      <c r="A94" s="142" t="s">
        <v>176</v>
      </c>
      <c r="B94" s="143">
        <v>402436189</v>
      </c>
    </row>
    <row r="95" spans="1:11" x14ac:dyDescent="0.15">
      <c r="A95" s="144" t="s">
        <v>177</v>
      </c>
      <c r="B95" s="139"/>
    </row>
    <row r="96" spans="1:11" x14ac:dyDescent="0.15">
      <c r="A96" s="140" t="s">
        <v>178</v>
      </c>
      <c r="B96" s="141">
        <v>27943148</v>
      </c>
    </row>
    <row r="97" spans="1:2" x14ac:dyDescent="0.15">
      <c r="A97" s="140" t="s">
        <v>179</v>
      </c>
      <c r="B97" s="141">
        <v>-3312</v>
      </c>
    </row>
    <row r="98" spans="1:2" x14ac:dyDescent="0.15">
      <c r="A98" s="140" t="s">
        <v>180</v>
      </c>
      <c r="B98" s="141">
        <v>81169030</v>
      </c>
    </row>
    <row r="99" spans="1:2" x14ac:dyDescent="0.15">
      <c r="A99" s="140" t="s">
        <v>181</v>
      </c>
      <c r="B99" s="141">
        <v>649957</v>
      </c>
    </row>
    <row r="100" spans="1:2" x14ac:dyDescent="0.15">
      <c r="A100" s="140" t="s">
        <v>182</v>
      </c>
      <c r="B100" s="141">
        <v>245892217</v>
      </c>
    </row>
    <row r="101" spans="1:2" x14ac:dyDescent="0.15">
      <c r="A101" s="140" t="s">
        <v>183</v>
      </c>
      <c r="B101" s="141">
        <v>24798801</v>
      </c>
    </row>
    <row r="102" spans="1:2" x14ac:dyDescent="0.15">
      <c r="A102" s="140" t="s">
        <v>184</v>
      </c>
      <c r="B102" s="141">
        <v>1018091</v>
      </c>
    </row>
    <row r="103" spans="1:2" x14ac:dyDescent="0.15">
      <c r="A103" s="140" t="s">
        <v>185</v>
      </c>
      <c r="B103" s="141">
        <v>383317</v>
      </c>
    </row>
    <row r="104" spans="1:2" x14ac:dyDescent="0.15">
      <c r="A104" s="140" t="s">
        <v>186</v>
      </c>
      <c r="B104" s="141">
        <v>7808655</v>
      </c>
    </row>
    <row r="105" spans="1:2" x14ac:dyDescent="0.15">
      <c r="A105" s="140" t="s">
        <v>187</v>
      </c>
      <c r="B105" s="141">
        <v>895473</v>
      </c>
    </row>
    <row r="106" spans="1:2" x14ac:dyDescent="0.15">
      <c r="A106" s="142" t="s">
        <v>176</v>
      </c>
      <c r="B106" s="143">
        <v>390555378</v>
      </c>
    </row>
    <row r="107" spans="1:2" x14ac:dyDescent="0.15">
      <c r="A107" s="146" t="s">
        <v>193</v>
      </c>
      <c r="B107" s="143">
        <v>11880811</v>
      </c>
    </row>
    <row r="108" spans="1:2" x14ac:dyDescent="0.15">
      <c r="A108" s="146" t="s">
        <v>189</v>
      </c>
      <c r="B108" s="143">
        <v>20584939</v>
      </c>
    </row>
    <row r="109" spans="1:2" x14ac:dyDescent="0.15">
      <c r="A109" s="147"/>
    </row>
    <row r="111" spans="1:2" ht="18" x14ac:dyDescent="0.15">
      <c r="A111" s="9"/>
      <c r="B111" s="152" t="s">
        <v>198</v>
      </c>
    </row>
    <row r="112" spans="1:2" x14ac:dyDescent="0.15">
      <c r="A112" s="137" t="s">
        <v>167</v>
      </c>
      <c r="B112" s="141"/>
    </row>
    <row r="113" spans="1:2" x14ac:dyDescent="0.15">
      <c r="A113" s="140" t="s">
        <v>168</v>
      </c>
      <c r="B113" s="141">
        <v>37713513</v>
      </c>
    </row>
    <row r="114" spans="1:2" x14ac:dyDescent="0.15">
      <c r="A114" s="140" t="s">
        <v>169</v>
      </c>
      <c r="B114" s="141">
        <v>491038</v>
      </c>
    </row>
    <row r="115" spans="1:2" x14ac:dyDescent="0.15">
      <c r="A115" s="140" t="s">
        <v>170</v>
      </c>
      <c r="B115" s="141">
        <v>0</v>
      </c>
    </row>
    <row r="116" spans="1:2" x14ac:dyDescent="0.15">
      <c r="A116" s="140" t="s">
        <v>171</v>
      </c>
      <c r="B116" s="141">
        <v>10727314</v>
      </c>
    </row>
    <row r="117" spans="1:2" x14ac:dyDescent="0.15">
      <c r="A117" s="140" t="s">
        <v>172</v>
      </c>
      <c r="B117" s="141">
        <v>1449986</v>
      </c>
    </row>
    <row r="118" spans="1:2" x14ac:dyDescent="0.15">
      <c r="A118" s="140" t="s">
        <v>173</v>
      </c>
      <c r="B118" s="141">
        <v>3847</v>
      </c>
    </row>
    <row r="119" spans="1:2" x14ac:dyDescent="0.15">
      <c r="A119" s="140" t="s">
        <v>174</v>
      </c>
      <c r="B119" s="141">
        <v>32508</v>
      </c>
    </row>
    <row r="120" spans="1:2" x14ac:dyDescent="0.15">
      <c r="A120" s="140" t="s">
        <v>175</v>
      </c>
      <c r="B120" s="141">
        <v>322917</v>
      </c>
    </row>
    <row r="121" spans="1:2" x14ac:dyDescent="0.15">
      <c r="A121" s="142" t="s">
        <v>176</v>
      </c>
      <c r="B121" s="154">
        <v>50741121</v>
      </c>
    </row>
    <row r="122" spans="1:2" x14ac:dyDescent="0.15">
      <c r="A122" s="144" t="s">
        <v>177</v>
      </c>
      <c r="B122" s="141"/>
    </row>
    <row r="123" spans="1:2" x14ac:dyDescent="0.15">
      <c r="A123" s="140" t="s">
        <v>178</v>
      </c>
      <c r="B123" s="141">
        <v>9009628</v>
      </c>
    </row>
    <row r="124" spans="1:2" x14ac:dyDescent="0.15">
      <c r="A124" s="140" t="s">
        <v>179</v>
      </c>
      <c r="B124" s="141">
        <v>775668</v>
      </c>
    </row>
    <row r="125" spans="1:2" x14ac:dyDescent="0.15">
      <c r="A125" s="140" t="s">
        <v>180</v>
      </c>
      <c r="B125" s="141">
        <v>10325178</v>
      </c>
    </row>
    <row r="126" spans="1:2" x14ac:dyDescent="0.15">
      <c r="A126" s="140" t="s">
        <v>181</v>
      </c>
      <c r="B126" s="141">
        <v>301502</v>
      </c>
    </row>
    <row r="127" spans="1:2" x14ac:dyDescent="0.15">
      <c r="A127" s="140" t="s">
        <v>182</v>
      </c>
      <c r="B127" s="141">
        <v>25106048</v>
      </c>
    </row>
    <row r="128" spans="1:2" x14ac:dyDescent="0.15">
      <c r="A128" s="140" t="s">
        <v>183</v>
      </c>
      <c r="B128" s="141">
        <v>1371291</v>
      </c>
    </row>
    <row r="129" spans="1:2" x14ac:dyDescent="0.15">
      <c r="A129" s="140" t="s">
        <v>184</v>
      </c>
      <c r="B129" s="141">
        <v>200057</v>
      </c>
    </row>
    <row r="130" spans="1:2" x14ac:dyDescent="0.15">
      <c r="A130" s="140" t="s">
        <v>185</v>
      </c>
      <c r="B130" s="141">
        <v>99663</v>
      </c>
    </row>
    <row r="131" spans="1:2" x14ac:dyDescent="0.15">
      <c r="A131" s="140" t="s">
        <v>186</v>
      </c>
      <c r="B131" s="141">
        <v>1246749</v>
      </c>
    </row>
    <row r="132" spans="1:2" x14ac:dyDescent="0.15">
      <c r="A132" s="140" t="s">
        <v>187</v>
      </c>
      <c r="B132" s="155">
        <v>902805</v>
      </c>
    </row>
    <row r="133" spans="1:2" x14ac:dyDescent="0.15">
      <c r="A133" s="142" t="s">
        <v>176</v>
      </c>
      <c r="B133" s="143">
        <v>49338589</v>
      </c>
    </row>
    <row r="134" spans="1:2" x14ac:dyDescent="0.15">
      <c r="A134" s="146" t="s">
        <v>193</v>
      </c>
      <c r="B134" s="143">
        <v>1402532</v>
      </c>
    </row>
    <row r="135" spans="1:2" x14ac:dyDescent="0.15">
      <c r="A135" s="146" t="s">
        <v>189</v>
      </c>
      <c r="B135" s="154">
        <v>3552086</v>
      </c>
    </row>
    <row r="138" spans="1:2" ht="27" x14ac:dyDescent="0.15">
      <c r="A138" s="9"/>
      <c r="B138" s="136" t="s">
        <v>199</v>
      </c>
    </row>
    <row r="139" spans="1:2" x14ac:dyDescent="0.15">
      <c r="A139" s="137" t="s">
        <v>167</v>
      </c>
      <c r="B139" s="141"/>
    </row>
    <row r="140" spans="1:2" x14ac:dyDescent="0.15">
      <c r="A140" s="140" t="s">
        <v>168</v>
      </c>
      <c r="B140" s="141">
        <v>58870272</v>
      </c>
    </row>
    <row r="141" spans="1:2" x14ac:dyDescent="0.15">
      <c r="A141" s="140" t="s">
        <v>169</v>
      </c>
      <c r="B141" s="141">
        <v>7125582</v>
      </c>
    </row>
    <row r="142" spans="1:2" x14ac:dyDescent="0.15">
      <c r="A142" s="140" t="s">
        <v>170</v>
      </c>
      <c r="B142" s="141">
        <v>0</v>
      </c>
    </row>
    <row r="143" spans="1:2" x14ac:dyDescent="0.15">
      <c r="A143" s="140" t="s">
        <v>171</v>
      </c>
      <c r="B143" s="141">
        <v>7688415</v>
      </c>
    </row>
    <row r="144" spans="1:2" x14ac:dyDescent="0.15">
      <c r="A144" s="140" t="s">
        <v>172</v>
      </c>
      <c r="B144" s="141">
        <v>103924</v>
      </c>
    </row>
    <row r="145" spans="1:2" x14ac:dyDescent="0.15">
      <c r="A145" s="140" t="s">
        <v>173</v>
      </c>
      <c r="B145" s="141">
        <v>2946</v>
      </c>
    </row>
    <row r="146" spans="1:2" x14ac:dyDescent="0.15">
      <c r="A146" s="140" t="s">
        <v>174</v>
      </c>
      <c r="B146" s="141">
        <v>165572</v>
      </c>
    </row>
    <row r="147" spans="1:2" x14ac:dyDescent="0.15">
      <c r="A147" s="140" t="s">
        <v>175</v>
      </c>
      <c r="B147" s="141">
        <v>0</v>
      </c>
    </row>
    <row r="148" spans="1:2" x14ac:dyDescent="0.15">
      <c r="A148" s="142" t="s">
        <v>176</v>
      </c>
      <c r="B148" s="143">
        <v>73956711</v>
      </c>
    </row>
    <row r="149" spans="1:2" x14ac:dyDescent="0.15">
      <c r="A149" s="144" t="s">
        <v>177</v>
      </c>
      <c r="B149" s="141"/>
    </row>
    <row r="150" spans="1:2" x14ac:dyDescent="0.15">
      <c r="A150" s="140" t="s">
        <v>178</v>
      </c>
      <c r="B150" s="141">
        <v>48209931</v>
      </c>
    </row>
    <row r="151" spans="1:2" x14ac:dyDescent="0.15">
      <c r="A151" s="140" t="s">
        <v>179</v>
      </c>
      <c r="B151" s="141">
        <v>530429</v>
      </c>
    </row>
    <row r="152" spans="1:2" x14ac:dyDescent="0.15">
      <c r="A152" s="140" t="s">
        <v>180</v>
      </c>
      <c r="B152" s="141">
        <v>7104181</v>
      </c>
    </row>
    <row r="153" spans="1:2" x14ac:dyDescent="0.15">
      <c r="A153" s="140" t="s">
        <v>181</v>
      </c>
      <c r="B153" s="141">
        <v>474693</v>
      </c>
    </row>
    <row r="154" spans="1:2" x14ac:dyDescent="0.15">
      <c r="A154" s="140" t="s">
        <v>182</v>
      </c>
      <c r="B154" s="141">
        <v>8189723</v>
      </c>
    </row>
    <row r="155" spans="1:2" x14ac:dyDescent="0.15">
      <c r="A155" s="140" t="s">
        <v>183</v>
      </c>
      <c r="B155" s="141">
        <v>4</v>
      </c>
    </row>
    <row r="156" spans="1:2" x14ac:dyDescent="0.15">
      <c r="A156" s="140" t="s">
        <v>184</v>
      </c>
      <c r="B156" s="141">
        <v>289073</v>
      </c>
    </row>
    <row r="157" spans="1:2" x14ac:dyDescent="0.15">
      <c r="A157" s="140" t="s">
        <v>185</v>
      </c>
      <c r="B157" s="141">
        <v>220544</v>
      </c>
    </row>
    <row r="158" spans="1:2" x14ac:dyDescent="0.15">
      <c r="A158" s="140" t="s">
        <v>186</v>
      </c>
      <c r="B158" s="141">
        <v>2944961</v>
      </c>
    </row>
    <row r="159" spans="1:2" x14ac:dyDescent="0.15">
      <c r="A159" s="140" t="s">
        <v>187</v>
      </c>
      <c r="B159" s="155">
        <v>0</v>
      </c>
    </row>
    <row r="160" spans="1:2" x14ac:dyDescent="0.15">
      <c r="A160" s="142" t="s">
        <v>176</v>
      </c>
      <c r="B160" s="143">
        <v>67963538</v>
      </c>
    </row>
    <row r="161" spans="1:2" x14ac:dyDescent="0.15">
      <c r="A161" s="146" t="s">
        <v>193</v>
      </c>
      <c r="B161" s="143">
        <v>5993173</v>
      </c>
    </row>
    <row r="162" spans="1:2" x14ac:dyDescent="0.15">
      <c r="A162" s="146" t="s">
        <v>189</v>
      </c>
      <c r="B162" s="154">
        <v>8938134</v>
      </c>
    </row>
    <row r="163" spans="1:2" x14ac:dyDescent="0.15">
      <c r="A163" s="153"/>
      <c r="B163" s="154"/>
    </row>
    <row r="164" spans="1:2" ht="18" x14ac:dyDescent="0.15">
      <c r="A164" s="9"/>
      <c r="B164" s="152" t="s">
        <v>200</v>
      </c>
    </row>
    <row r="165" spans="1:2" x14ac:dyDescent="0.15">
      <c r="A165" s="137" t="s">
        <v>167</v>
      </c>
      <c r="B165" s="141"/>
    </row>
    <row r="166" spans="1:2" x14ac:dyDescent="0.15">
      <c r="A166" s="140" t="s">
        <v>168</v>
      </c>
      <c r="B166" s="141">
        <v>67529039</v>
      </c>
    </row>
    <row r="167" spans="1:2" x14ac:dyDescent="0.15">
      <c r="A167" s="140" t="s">
        <v>169</v>
      </c>
      <c r="B167" s="141">
        <v>164727</v>
      </c>
    </row>
    <row r="168" spans="1:2" x14ac:dyDescent="0.15">
      <c r="A168" s="140" t="s">
        <v>170</v>
      </c>
      <c r="B168" s="141">
        <v>0</v>
      </c>
    </row>
    <row r="169" spans="1:2" x14ac:dyDescent="0.15">
      <c r="A169" s="140" t="s">
        <v>171</v>
      </c>
      <c r="B169" s="141">
        <v>1517447</v>
      </c>
    </row>
    <row r="170" spans="1:2" x14ac:dyDescent="0.15">
      <c r="A170" s="140" t="s">
        <v>172</v>
      </c>
      <c r="B170" s="141">
        <v>2129763</v>
      </c>
    </row>
    <row r="171" spans="1:2" x14ac:dyDescent="0.15">
      <c r="A171" s="140" t="s">
        <v>173</v>
      </c>
      <c r="B171" s="141">
        <v>295167</v>
      </c>
    </row>
    <row r="172" spans="1:2" x14ac:dyDescent="0.15">
      <c r="A172" s="140" t="s">
        <v>174</v>
      </c>
      <c r="B172" s="141">
        <v>10022</v>
      </c>
    </row>
    <row r="173" spans="1:2" x14ac:dyDescent="0.15">
      <c r="A173" s="140" t="s">
        <v>175</v>
      </c>
      <c r="B173" s="141">
        <v>0</v>
      </c>
    </row>
    <row r="174" spans="1:2" x14ac:dyDescent="0.15">
      <c r="A174" s="142" t="s">
        <v>176</v>
      </c>
      <c r="B174" s="143">
        <v>71646165</v>
      </c>
    </row>
    <row r="175" spans="1:2" x14ac:dyDescent="0.15">
      <c r="A175" s="144" t="s">
        <v>177</v>
      </c>
      <c r="B175" s="141"/>
    </row>
    <row r="176" spans="1:2" x14ac:dyDescent="0.15">
      <c r="A176" s="140" t="s">
        <v>178</v>
      </c>
      <c r="B176" s="141">
        <v>63940696</v>
      </c>
    </row>
    <row r="177" spans="1:2" x14ac:dyDescent="0.15">
      <c r="A177" s="140" t="s">
        <v>179</v>
      </c>
      <c r="B177" s="141">
        <v>770968</v>
      </c>
    </row>
    <row r="178" spans="1:2" x14ac:dyDescent="0.15">
      <c r="A178" s="140" t="s">
        <v>180</v>
      </c>
      <c r="B178" s="141">
        <v>3159262</v>
      </c>
    </row>
    <row r="179" spans="1:2" x14ac:dyDescent="0.15">
      <c r="A179" s="140" t="s">
        <v>181</v>
      </c>
      <c r="B179" s="141">
        <v>246061</v>
      </c>
    </row>
    <row r="180" spans="1:2" x14ac:dyDescent="0.15">
      <c r="A180" s="140" t="s">
        <v>182</v>
      </c>
      <c r="B180" s="141">
        <v>3118266</v>
      </c>
    </row>
    <row r="181" spans="1:2" x14ac:dyDescent="0.15">
      <c r="A181" s="140" t="s">
        <v>183</v>
      </c>
      <c r="B181" s="141">
        <v>577779</v>
      </c>
    </row>
    <row r="182" spans="1:2" x14ac:dyDescent="0.15">
      <c r="A182" s="140" t="s">
        <v>184</v>
      </c>
      <c r="B182" s="141">
        <v>675181</v>
      </c>
    </row>
    <row r="183" spans="1:2" x14ac:dyDescent="0.15">
      <c r="A183" s="140" t="s">
        <v>185</v>
      </c>
      <c r="B183" s="141">
        <v>10635</v>
      </c>
    </row>
    <row r="184" spans="1:2" x14ac:dyDescent="0.15">
      <c r="A184" s="140" t="s">
        <v>186</v>
      </c>
      <c r="B184" s="141">
        <v>1052030</v>
      </c>
    </row>
    <row r="185" spans="1:2" x14ac:dyDescent="0.15">
      <c r="A185" s="140" t="s">
        <v>187</v>
      </c>
      <c r="B185" s="155">
        <v>221198</v>
      </c>
    </row>
    <row r="186" spans="1:2" x14ac:dyDescent="0.15">
      <c r="A186" s="142" t="s">
        <v>176</v>
      </c>
      <c r="B186" s="143">
        <v>73772076</v>
      </c>
    </row>
    <row r="187" spans="1:2" x14ac:dyDescent="0.15">
      <c r="A187" s="146" t="s">
        <v>193</v>
      </c>
      <c r="B187" s="143">
        <v>-2125911</v>
      </c>
    </row>
    <row r="188" spans="1:2" x14ac:dyDescent="0.15">
      <c r="A188" s="146" t="s">
        <v>189</v>
      </c>
      <c r="B188" s="154">
        <v>-852683</v>
      </c>
    </row>
    <row r="190" spans="1:2" ht="12" customHeight="1" x14ac:dyDescent="0.15">
      <c r="A190" s="11" t="s">
        <v>241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Q26"/>
  <sheetViews>
    <sheetView zoomScaleNormal="100" workbookViewId="0">
      <selection activeCell="B20" sqref="B20:E21"/>
    </sheetView>
  </sheetViews>
  <sheetFormatPr baseColWidth="10" defaultColWidth="11.42578125" defaultRowHeight="12" customHeight="1" x14ac:dyDescent="0.15"/>
  <cols>
    <col min="1" max="1" width="13.7109375" style="7" customWidth="1"/>
    <col min="2" max="2" width="13.7109375" style="10" customWidth="1"/>
    <col min="3" max="3" width="13.7109375" style="7" customWidth="1"/>
    <col min="4" max="4" width="12.42578125" style="7" bestFit="1" customWidth="1"/>
    <col min="5" max="5" width="13.85546875" style="7" bestFit="1" customWidth="1"/>
    <col min="6" max="6" width="4.5703125" style="7" customWidth="1"/>
    <col min="7" max="7" width="4.85546875" style="7" bestFit="1" customWidth="1"/>
    <col min="8" max="8" width="9.42578125" style="7" bestFit="1" customWidth="1"/>
    <col min="9" max="9" width="7.85546875" style="7" bestFit="1" customWidth="1"/>
    <col min="10" max="10" width="5.5703125" style="7" bestFit="1" customWidth="1"/>
    <col min="11" max="11" width="6.5703125" style="7" bestFit="1" customWidth="1"/>
    <col min="12" max="12" width="14.85546875" style="7" bestFit="1" customWidth="1"/>
    <col min="13" max="13" width="7.85546875" style="7" bestFit="1" customWidth="1"/>
    <col min="14" max="14" width="4.140625" style="7" bestFit="1" customWidth="1"/>
    <col min="15" max="15" width="4.85546875" style="7" bestFit="1" customWidth="1"/>
    <col min="16" max="16" width="9.42578125" style="7" bestFit="1" customWidth="1"/>
    <col min="17" max="17" width="7.85546875" style="7" bestFit="1" customWidth="1"/>
    <col min="18" max="18" width="11.140625" style="7" customWidth="1"/>
    <col min="19" max="19" width="9.7109375" style="7" bestFit="1" customWidth="1"/>
    <col min="20" max="20" width="11.140625" style="7" bestFit="1" customWidth="1"/>
    <col min="21" max="21" width="6.28515625" style="7" bestFit="1" customWidth="1"/>
    <col min="22" max="22" width="7.28515625" style="7" bestFit="1" customWidth="1"/>
    <col min="23" max="24" width="9.7109375" style="7" bestFit="1" customWidth="1"/>
    <col min="25" max="25" width="11.140625" style="7" bestFit="1" customWidth="1"/>
    <col min="26" max="27" width="9.7109375" style="7" bestFit="1" customWidth="1"/>
    <col min="28" max="28" width="11.140625" style="7" bestFit="1" customWidth="1"/>
    <col min="29" max="16384" width="11.42578125" style="7"/>
  </cols>
  <sheetData>
    <row r="2" spans="1:17" ht="12" customHeight="1" x14ac:dyDescent="0.25">
      <c r="A2" s="3" t="s">
        <v>205</v>
      </c>
    </row>
    <row r="3" spans="1:17" ht="12" customHeight="1" x14ac:dyDescent="0.25">
      <c r="A3" s="3"/>
    </row>
    <row r="4" spans="1:17" ht="12" customHeight="1" x14ac:dyDescent="0.25">
      <c r="A4" s="3"/>
      <c r="B4" s="162" t="s">
        <v>126</v>
      </c>
      <c r="C4" s="163"/>
      <c r="D4" s="164" t="s">
        <v>100</v>
      </c>
      <c r="E4" s="165"/>
    </row>
    <row r="5" spans="1:17" ht="12" customHeight="1" x14ac:dyDescent="0.15">
      <c r="A5" s="5"/>
      <c r="B5" s="83" t="s">
        <v>15</v>
      </c>
      <c r="C5" s="83" t="s">
        <v>16</v>
      </c>
      <c r="D5" s="85" t="s">
        <v>125</v>
      </c>
      <c r="E5" s="85" t="s">
        <v>16</v>
      </c>
      <c r="F5" s="4"/>
      <c r="G5" s="4"/>
      <c r="H5" s="6"/>
      <c r="I5" s="4"/>
      <c r="J5" s="4"/>
      <c r="K5" s="4"/>
      <c r="L5" s="4"/>
      <c r="M5" s="4"/>
      <c r="N5" s="4"/>
      <c r="O5" s="4"/>
      <c r="P5" s="6"/>
      <c r="Q5" s="4"/>
    </row>
    <row r="6" spans="1:17" ht="12" customHeight="1" x14ac:dyDescent="0.15">
      <c r="A6" s="12">
        <v>1994</v>
      </c>
      <c r="B6" s="4">
        <v>41867</v>
      </c>
      <c r="C6" s="4">
        <v>1960</v>
      </c>
      <c r="D6" s="86">
        <v>32117</v>
      </c>
      <c r="E6" s="86" t="s">
        <v>85</v>
      </c>
    </row>
    <row r="7" spans="1:17" ht="12" customHeight="1" x14ac:dyDescent="0.15">
      <c r="A7" s="13">
        <v>1996</v>
      </c>
      <c r="B7" s="4">
        <v>43575</v>
      </c>
      <c r="C7" s="4">
        <v>2159</v>
      </c>
      <c r="D7" s="86">
        <v>32574</v>
      </c>
      <c r="E7" s="86" t="s">
        <v>85</v>
      </c>
    </row>
    <row r="8" spans="1:17" ht="12" customHeight="1" x14ac:dyDescent="0.15">
      <c r="A8" s="13">
        <v>1998</v>
      </c>
      <c r="B8" s="4">
        <v>48387</v>
      </c>
      <c r="C8" s="4">
        <v>2264</v>
      </c>
      <c r="D8" s="86">
        <v>41698</v>
      </c>
      <c r="E8" s="86" t="s">
        <v>85</v>
      </c>
    </row>
    <row r="9" spans="1:17" ht="12" customHeight="1" x14ac:dyDescent="0.15">
      <c r="A9" s="13">
        <v>2000</v>
      </c>
      <c r="B9" s="4">
        <v>54259</v>
      </c>
      <c r="C9" s="4">
        <v>2845</v>
      </c>
      <c r="D9" s="86">
        <v>36825</v>
      </c>
      <c r="E9" s="86" t="s">
        <v>85</v>
      </c>
    </row>
    <row r="10" spans="1:17" ht="12" customHeight="1" x14ac:dyDescent="0.15">
      <c r="A10" s="13">
        <v>2002</v>
      </c>
      <c r="B10" s="4">
        <v>61022</v>
      </c>
      <c r="C10" s="4">
        <v>3018</v>
      </c>
      <c r="D10" s="86">
        <v>47531</v>
      </c>
      <c r="E10" s="86" t="s">
        <v>85</v>
      </c>
    </row>
    <row r="11" spans="1:17" ht="12" customHeight="1" x14ac:dyDescent="0.15">
      <c r="A11" s="13">
        <v>2004</v>
      </c>
      <c r="B11" s="4">
        <v>61140</v>
      </c>
      <c r="C11" s="4">
        <v>3074</v>
      </c>
      <c r="D11" s="86">
        <v>47797</v>
      </c>
      <c r="E11" s="86">
        <v>1759</v>
      </c>
      <c r="F11" s="43"/>
    </row>
    <row r="12" spans="1:17" ht="12" customHeight="1" x14ac:dyDescent="0.15">
      <c r="A12" s="13">
        <v>2006</v>
      </c>
      <c r="B12" s="4">
        <v>63480</v>
      </c>
      <c r="C12" s="4">
        <v>3138</v>
      </c>
      <c r="D12" s="86">
        <v>49760</v>
      </c>
      <c r="E12" s="86">
        <v>1897</v>
      </c>
      <c r="F12" s="43"/>
    </row>
    <row r="13" spans="1:17" ht="12" customHeight="1" x14ac:dyDescent="0.15">
      <c r="A13" s="13">
        <v>2008</v>
      </c>
      <c r="B13" s="4">
        <v>62615</v>
      </c>
      <c r="C13" s="4">
        <v>3028</v>
      </c>
      <c r="D13" s="86">
        <v>50359</v>
      </c>
      <c r="E13" s="86">
        <v>1937</v>
      </c>
      <c r="F13" s="43"/>
    </row>
    <row r="14" spans="1:17" ht="12" customHeight="1" x14ac:dyDescent="0.15">
      <c r="A14" s="13">
        <v>2010</v>
      </c>
      <c r="B14" s="4">
        <v>59915</v>
      </c>
      <c r="C14" s="4">
        <v>3039</v>
      </c>
      <c r="D14" s="86">
        <v>48092</v>
      </c>
      <c r="E14" s="86">
        <v>2071</v>
      </c>
      <c r="F14" s="43"/>
      <c r="H14" s="43"/>
    </row>
    <row r="15" spans="1:17" ht="12" customHeight="1" x14ac:dyDescent="0.15">
      <c r="A15" s="13">
        <v>2012</v>
      </c>
      <c r="B15" s="4">
        <v>55809</v>
      </c>
      <c r="C15" s="4">
        <v>3120</v>
      </c>
      <c r="D15" s="86">
        <v>47944</v>
      </c>
      <c r="E15" s="86">
        <v>2236</v>
      </c>
      <c r="F15" s="43"/>
    </row>
    <row r="16" spans="1:17" s="9" customFormat="1" ht="12" customHeight="1" x14ac:dyDescent="0.15">
      <c r="A16" s="13">
        <v>2014</v>
      </c>
      <c r="B16" s="4">
        <v>54582</v>
      </c>
      <c r="C16" s="4">
        <v>3169</v>
      </c>
      <c r="D16" s="86">
        <v>47322</v>
      </c>
      <c r="E16" s="86">
        <v>2275</v>
      </c>
      <c r="F16" s="43"/>
    </row>
    <row r="17" spans="1:6" s="9" customFormat="1" ht="12" customHeight="1" x14ac:dyDescent="0.15">
      <c r="A17" s="13">
        <v>2016</v>
      </c>
      <c r="B17" s="4">
        <v>57018</v>
      </c>
      <c r="C17" s="4">
        <v>3235</v>
      </c>
      <c r="D17" s="86">
        <v>49883</v>
      </c>
      <c r="E17" s="86">
        <v>2420</v>
      </c>
      <c r="F17" s="43"/>
    </row>
    <row r="18" spans="1:6" s="9" customFormat="1" ht="12" customHeight="1" x14ac:dyDescent="0.15">
      <c r="A18" s="13">
        <v>2018</v>
      </c>
      <c r="B18" s="4">
        <v>60609</v>
      </c>
      <c r="C18" s="4">
        <v>3337</v>
      </c>
      <c r="D18" s="86">
        <v>53390</v>
      </c>
      <c r="E18" s="86">
        <v>2590</v>
      </c>
      <c r="F18" s="43"/>
    </row>
    <row r="19" spans="1:6" ht="12" customHeight="1" x14ac:dyDescent="0.15">
      <c r="A19" s="13">
        <v>2020</v>
      </c>
      <c r="B19" s="4">
        <v>60401</v>
      </c>
      <c r="C19" s="4">
        <v>3424</v>
      </c>
      <c r="D19" s="86">
        <v>53524</v>
      </c>
      <c r="E19" s="86">
        <v>2713</v>
      </c>
    </row>
    <row r="20" spans="1:6" ht="12" customHeight="1" x14ac:dyDescent="0.15">
      <c r="A20" s="13">
        <v>2022</v>
      </c>
      <c r="B20" s="4">
        <v>61781</v>
      </c>
      <c r="C20" s="4">
        <v>3596</v>
      </c>
      <c r="D20" s="86">
        <v>55242</v>
      </c>
      <c r="E20" s="86">
        <v>2931</v>
      </c>
    </row>
    <row r="21" spans="1:6" ht="12" customHeight="1" x14ac:dyDescent="0.15">
      <c r="A21" s="40" t="s">
        <v>206</v>
      </c>
      <c r="B21" s="8">
        <v>63178</v>
      </c>
      <c r="C21" s="4" t="s">
        <v>85</v>
      </c>
      <c r="D21" s="87">
        <v>56441</v>
      </c>
      <c r="E21" s="86" t="s">
        <v>85</v>
      </c>
    </row>
    <row r="23" spans="1:6" ht="12" customHeight="1" x14ac:dyDescent="0.15">
      <c r="A23" s="11" t="s">
        <v>241</v>
      </c>
    </row>
    <row r="24" spans="1:6" ht="12" customHeight="1" x14ac:dyDescent="0.15">
      <c r="A24" s="7" t="s">
        <v>86</v>
      </c>
      <c r="B24" s="8"/>
    </row>
    <row r="26" spans="1:6" ht="80.099999999999994" customHeight="1" x14ac:dyDescent="0.15">
      <c r="A26" s="166"/>
      <c r="B26" s="166"/>
      <c r="C26" s="166"/>
      <c r="D26" s="166"/>
      <c r="E26" s="166"/>
    </row>
  </sheetData>
  <mergeCells count="3">
    <mergeCell ref="B4:C4"/>
    <mergeCell ref="D4:E4"/>
    <mergeCell ref="A26:E26"/>
  </mergeCells>
  <phoneticPr fontId="6" type="noConversion"/>
  <pageMargins left="0.75" right="0.75" top="1" bottom="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Q21"/>
  <sheetViews>
    <sheetView zoomScaleNormal="100" workbookViewId="0">
      <selection activeCell="A16" sqref="A16"/>
    </sheetView>
  </sheetViews>
  <sheetFormatPr baseColWidth="10" defaultColWidth="11.42578125" defaultRowHeight="12" customHeight="1" x14ac:dyDescent="0.15"/>
  <cols>
    <col min="1" max="1" width="13.7109375" style="7" customWidth="1"/>
    <col min="2" max="2" width="16.28515625" style="10" bestFit="1" customWidth="1"/>
    <col min="3" max="3" width="12.28515625" style="7" customWidth="1"/>
    <col min="4" max="4" width="9.42578125" style="7" bestFit="1" customWidth="1"/>
    <col min="5" max="5" width="7.85546875" style="7" bestFit="1" customWidth="1"/>
    <col min="6" max="6" width="4.5703125" style="7" customWidth="1"/>
    <col min="7" max="7" width="4.85546875" style="7" bestFit="1" customWidth="1"/>
    <col min="8" max="8" width="9.42578125" style="7" bestFit="1" customWidth="1"/>
    <col min="9" max="9" width="7.85546875" style="7" bestFit="1" customWidth="1"/>
    <col min="10" max="10" width="4.85546875" style="7" bestFit="1" customWidth="1"/>
    <col min="11" max="11" width="6.5703125" style="7" bestFit="1" customWidth="1"/>
    <col min="12" max="12" width="14.85546875" style="7" bestFit="1" customWidth="1"/>
    <col min="13" max="13" width="7.85546875" style="7" bestFit="1" customWidth="1"/>
    <col min="14" max="14" width="4.140625" style="7" bestFit="1" customWidth="1"/>
    <col min="15" max="15" width="4.85546875" style="7" bestFit="1" customWidth="1"/>
    <col min="16" max="16" width="9.42578125" style="7" bestFit="1" customWidth="1"/>
    <col min="17" max="17" width="7.85546875" style="7" bestFit="1" customWidth="1"/>
    <col min="18" max="18" width="11.140625" style="7" customWidth="1"/>
    <col min="19" max="19" width="9.7109375" style="7" bestFit="1" customWidth="1"/>
    <col min="20" max="20" width="11.140625" style="7" bestFit="1" customWidth="1"/>
    <col min="21" max="21" width="6.28515625" style="7" bestFit="1" customWidth="1"/>
    <col min="22" max="22" width="7.28515625" style="7" bestFit="1" customWidth="1"/>
    <col min="23" max="24" width="9.7109375" style="7" bestFit="1" customWidth="1"/>
    <col min="25" max="25" width="11.140625" style="7" bestFit="1" customWidth="1"/>
    <col min="26" max="27" width="9.7109375" style="7" bestFit="1" customWidth="1"/>
    <col min="28" max="28" width="11.140625" style="7" bestFit="1" customWidth="1"/>
    <col min="29" max="16384" width="11.42578125" style="7"/>
  </cols>
  <sheetData>
    <row r="2" spans="1:17" ht="12" customHeight="1" x14ac:dyDescent="0.25">
      <c r="A2" s="3" t="s">
        <v>208</v>
      </c>
    </row>
    <row r="3" spans="1:17" ht="12" customHeight="1" x14ac:dyDescent="0.25">
      <c r="A3" s="3"/>
    </row>
    <row r="4" spans="1:17" ht="12" customHeight="1" x14ac:dyDescent="0.25">
      <c r="A4" s="3"/>
    </row>
    <row r="5" spans="1:17" ht="12" customHeight="1" x14ac:dyDescent="0.15">
      <c r="A5" s="5"/>
      <c r="B5" s="32" t="s">
        <v>69</v>
      </c>
      <c r="C5" s="85" t="s">
        <v>100</v>
      </c>
      <c r="D5" s="4"/>
      <c r="E5" s="4"/>
      <c r="F5" s="4"/>
      <c r="G5" s="4"/>
      <c r="H5" s="6"/>
      <c r="I5" s="4"/>
      <c r="J5" s="4"/>
      <c r="K5" s="4"/>
      <c r="L5" s="4"/>
      <c r="M5" s="4"/>
      <c r="N5" s="4"/>
      <c r="O5" s="4"/>
      <c r="P5" s="6"/>
      <c r="Q5" s="4"/>
    </row>
    <row r="6" spans="1:17" ht="12" customHeight="1" x14ac:dyDescent="0.15">
      <c r="A6" s="12">
        <v>1994</v>
      </c>
      <c r="B6" s="45">
        <v>6</v>
      </c>
      <c r="C6" s="84">
        <f>+'T1'!D6*100/693500</f>
        <v>4.631146359048306</v>
      </c>
    </row>
    <row r="7" spans="1:17" ht="12" customHeight="1" x14ac:dyDescent="0.15">
      <c r="A7" s="13">
        <v>1996</v>
      </c>
      <c r="B7" s="45">
        <v>6</v>
      </c>
      <c r="C7" s="84">
        <f>+'T1'!D7*100/727800</f>
        <v>4.4756801319043698</v>
      </c>
    </row>
    <row r="8" spans="1:17" ht="12" customHeight="1" x14ac:dyDescent="0.15">
      <c r="A8" s="13">
        <v>1998</v>
      </c>
      <c r="B8" s="45">
        <v>6.2</v>
      </c>
      <c r="C8" s="84">
        <f>+'T1'!D8*100/784600</f>
        <v>5.314555187356615</v>
      </c>
    </row>
    <row r="9" spans="1:17" ht="12" customHeight="1" x14ac:dyDescent="0.15">
      <c r="A9" s="13">
        <v>2000</v>
      </c>
      <c r="B9" s="45">
        <v>6.5</v>
      </c>
      <c r="C9" s="84">
        <f>+'T1'!D9*100/830200</f>
        <v>4.4356781498434108</v>
      </c>
    </row>
    <row r="10" spans="1:17" ht="12" customHeight="1" x14ac:dyDescent="0.15">
      <c r="A10" s="13">
        <v>2002</v>
      </c>
      <c r="B10" s="45">
        <v>6.8</v>
      </c>
      <c r="C10" s="84">
        <f>+'T1'!D10*100/902200</f>
        <v>5.2683440478829526</v>
      </c>
    </row>
    <row r="11" spans="1:17" ht="12" customHeight="1" x14ac:dyDescent="0.15">
      <c r="A11" s="13">
        <v>2004</v>
      </c>
      <c r="B11" s="45">
        <v>6.6</v>
      </c>
      <c r="C11" s="84">
        <f>+'T1'!D11*100/930600</f>
        <v>5.136148721255104</v>
      </c>
    </row>
    <row r="12" spans="1:17" ht="12" customHeight="1" x14ac:dyDescent="0.15">
      <c r="A12" s="13">
        <v>2006</v>
      </c>
      <c r="B12" s="45">
        <v>6.6</v>
      </c>
      <c r="C12" s="84">
        <f>+'T1'!D12*100/962100</f>
        <v>5.1720195405882965</v>
      </c>
    </row>
    <row r="13" spans="1:17" ht="12" customHeight="1" x14ac:dyDescent="0.15">
      <c r="A13" s="13">
        <v>2008</v>
      </c>
      <c r="B13" s="45">
        <v>6.3</v>
      </c>
      <c r="C13" s="84">
        <f>+'T1'!D13*100/986100</f>
        <v>5.1068857113882977</v>
      </c>
    </row>
    <row r="14" spans="1:17" ht="12" customHeight="1" x14ac:dyDescent="0.15">
      <c r="A14" s="13">
        <v>2010</v>
      </c>
      <c r="B14" s="45">
        <v>6.3</v>
      </c>
      <c r="C14" s="84">
        <f>+'T1'!D14*100/937800</f>
        <v>5.1281723181915124</v>
      </c>
    </row>
    <row r="15" spans="1:17" ht="12" customHeight="1" x14ac:dyDescent="0.15">
      <c r="A15" s="13">
        <v>2012</v>
      </c>
      <c r="B15" s="45">
        <v>6.2</v>
      </c>
      <c r="C15" s="84">
        <f>+'T1'!D15*100/898400</f>
        <v>5.3365983971504898</v>
      </c>
    </row>
    <row r="16" spans="1:17" s="9" customFormat="1" ht="12" customHeight="1" x14ac:dyDescent="0.15">
      <c r="A16" s="13">
        <v>2014</v>
      </c>
      <c r="B16" s="45">
        <v>6.1</v>
      </c>
      <c r="C16" s="84">
        <f>+'T1'!D16*100/880600</f>
        <v>5.3738360208948448</v>
      </c>
    </row>
    <row r="17" spans="1:3" ht="12" customHeight="1" x14ac:dyDescent="0.15">
      <c r="A17" s="13">
        <v>2016</v>
      </c>
      <c r="B17" s="45">
        <v>6.3</v>
      </c>
      <c r="C17" s="84">
        <f>+'T1'!D17*100/903300</f>
        <v>5.5223070962028116</v>
      </c>
    </row>
    <row r="18" spans="1:3" ht="12" customHeight="1" x14ac:dyDescent="0.15">
      <c r="A18" s="13">
        <v>2018</v>
      </c>
      <c r="B18" s="45">
        <v>6.5</v>
      </c>
      <c r="C18" s="84">
        <v>5.73</v>
      </c>
    </row>
    <row r="19" spans="1:3" ht="12" customHeight="1" x14ac:dyDescent="0.15">
      <c r="A19" s="13">
        <v>2020</v>
      </c>
      <c r="B19" s="45">
        <v>6.5</v>
      </c>
      <c r="C19" s="84">
        <v>5.8</v>
      </c>
    </row>
    <row r="20" spans="1:3" ht="12" customHeight="1" x14ac:dyDescent="0.15">
      <c r="A20" s="35">
        <v>2022</v>
      </c>
      <c r="B20" s="45">
        <v>6.4</v>
      </c>
      <c r="C20" s="84" t="s">
        <v>207</v>
      </c>
    </row>
    <row r="21" spans="1:3" ht="12" customHeight="1" x14ac:dyDescent="0.15">
      <c r="A21" s="11" t="s">
        <v>241</v>
      </c>
    </row>
  </sheetData>
  <phoneticPr fontId="6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E71"/>
  <sheetViews>
    <sheetView zoomScale="106" zoomScaleNormal="106" workbookViewId="0">
      <selection activeCell="B6" sqref="B6:E69"/>
    </sheetView>
  </sheetViews>
  <sheetFormatPr baseColWidth="10" defaultColWidth="11.42578125" defaultRowHeight="12.75" x14ac:dyDescent="0.2"/>
  <cols>
    <col min="1" max="1" width="21" style="22" customWidth="1"/>
    <col min="2" max="5" width="13.7109375" style="23" customWidth="1"/>
    <col min="6" max="16384" width="11.42578125" style="2"/>
  </cols>
  <sheetData>
    <row r="2" spans="1:5" ht="15" x14ac:dyDescent="0.25">
      <c r="A2" s="3" t="s">
        <v>209</v>
      </c>
    </row>
    <row r="4" spans="1:5" x14ac:dyDescent="0.2">
      <c r="A4" s="5"/>
      <c r="B4" s="36" t="s">
        <v>17</v>
      </c>
      <c r="C4" s="36" t="s">
        <v>18</v>
      </c>
      <c r="D4" s="36" t="s">
        <v>19</v>
      </c>
      <c r="E4" s="36" t="s">
        <v>20</v>
      </c>
    </row>
    <row r="5" spans="1:5" x14ac:dyDescent="0.2">
      <c r="A5" s="88" t="s">
        <v>67</v>
      </c>
      <c r="B5" s="86"/>
      <c r="C5" s="86"/>
      <c r="D5" s="86"/>
      <c r="E5" s="86"/>
    </row>
    <row r="6" spans="1:5" x14ac:dyDescent="0.2">
      <c r="A6" s="89">
        <v>2000</v>
      </c>
      <c r="B6" s="86">
        <v>27770.868000000002</v>
      </c>
      <c r="C6" s="86">
        <v>13927.132000000001</v>
      </c>
      <c r="D6" s="86">
        <v>3669.424</v>
      </c>
      <c r="E6" s="86">
        <v>10257.708000000001</v>
      </c>
    </row>
    <row r="7" spans="1:5" x14ac:dyDescent="0.2">
      <c r="A7" s="89">
        <v>2002</v>
      </c>
      <c r="B7" s="86">
        <v>32122.963000000003</v>
      </c>
      <c r="C7" s="86">
        <v>15560.306</v>
      </c>
      <c r="D7" s="86">
        <v>5250.41</v>
      </c>
      <c r="E7" s="86">
        <v>10309.896000000001</v>
      </c>
    </row>
    <row r="8" spans="1:5" x14ac:dyDescent="0.2">
      <c r="A8" s="89">
        <v>2004</v>
      </c>
      <c r="B8" s="86">
        <v>31615.525000000001</v>
      </c>
      <c r="C8" s="86">
        <v>16359.475</v>
      </c>
      <c r="D8" s="86">
        <v>5421.1750000000002</v>
      </c>
      <c r="E8" s="86">
        <v>10938.300000000001</v>
      </c>
    </row>
    <row r="9" spans="1:5" x14ac:dyDescent="0.2">
      <c r="A9" s="89">
        <v>2006</v>
      </c>
      <c r="B9" s="86">
        <v>34746</v>
      </c>
      <c r="C9" s="86">
        <v>15405</v>
      </c>
      <c r="D9" s="86">
        <v>4999</v>
      </c>
      <c r="E9" s="86">
        <v>10406</v>
      </c>
    </row>
    <row r="10" spans="1:5" x14ac:dyDescent="0.2">
      <c r="A10" s="89">
        <v>2008</v>
      </c>
      <c r="B10" s="86">
        <v>34710</v>
      </c>
      <c r="C10" s="86">
        <v>15649</v>
      </c>
      <c r="D10" s="86">
        <v>6534</v>
      </c>
      <c r="E10" s="86">
        <v>9115</v>
      </c>
    </row>
    <row r="11" spans="1:5" x14ac:dyDescent="0.2">
      <c r="A11" s="89">
        <v>2010</v>
      </c>
      <c r="B11" s="86">
        <v>33895</v>
      </c>
      <c r="C11" s="86">
        <v>14197</v>
      </c>
      <c r="D11" s="86">
        <v>8256</v>
      </c>
      <c r="E11" s="86">
        <v>5941</v>
      </c>
    </row>
    <row r="12" spans="1:5" x14ac:dyDescent="0.2">
      <c r="A12" s="89">
        <v>2012</v>
      </c>
      <c r="B12" s="86">
        <v>34241</v>
      </c>
      <c r="C12" s="86">
        <v>13703</v>
      </c>
      <c r="D12" s="86">
        <v>6251</v>
      </c>
      <c r="E12" s="86">
        <v>7451</v>
      </c>
    </row>
    <row r="13" spans="1:5" x14ac:dyDescent="0.2">
      <c r="A13" s="89">
        <v>2014</v>
      </c>
      <c r="B13" s="86">
        <v>32071</v>
      </c>
      <c r="C13" s="86">
        <v>15251</v>
      </c>
      <c r="D13" s="86">
        <v>6965</v>
      </c>
      <c r="E13" s="86">
        <v>8286</v>
      </c>
    </row>
    <row r="14" spans="1:5" x14ac:dyDescent="0.2">
      <c r="A14" s="89">
        <v>2016</v>
      </c>
      <c r="B14" s="86">
        <v>32393</v>
      </c>
      <c r="C14" s="86">
        <v>17490</v>
      </c>
      <c r="D14" s="86">
        <v>8812</v>
      </c>
      <c r="E14" s="86">
        <v>8678</v>
      </c>
    </row>
    <row r="15" spans="1:5" x14ac:dyDescent="0.2">
      <c r="A15" s="89">
        <v>2018</v>
      </c>
      <c r="B15" s="86">
        <v>32690</v>
      </c>
      <c r="C15" s="86">
        <f>+D15+E15</f>
        <v>20700</v>
      </c>
      <c r="D15" s="86">
        <v>10382</v>
      </c>
      <c r="E15" s="86">
        <v>10318</v>
      </c>
    </row>
    <row r="16" spans="1:5" x14ac:dyDescent="0.2">
      <c r="A16" s="89">
        <v>2020</v>
      </c>
      <c r="B16" s="86">
        <v>32868</v>
      </c>
      <c r="C16" s="86">
        <v>20656</v>
      </c>
      <c r="D16" s="86">
        <v>10045</v>
      </c>
      <c r="E16" s="86">
        <v>10611</v>
      </c>
    </row>
    <row r="17" spans="1:5" x14ac:dyDescent="0.2">
      <c r="A17" s="89">
        <v>2022</v>
      </c>
      <c r="B17" s="86">
        <v>32848</v>
      </c>
      <c r="C17" s="86">
        <v>22395</v>
      </c>
      <c r="D17" s="86">
        <v>14969</v>
      </c>
      <c r="E17" s="86">
        <v>7426</v>
      </c>
    </row>
    <row r="18" spans="1:5" x14ac:dyDescent="0.2">
      <c r="A18" s="24" t="s">
        <v>66</v>
      </c>
      <c r="B18" s="4"/>
      <c r="C18" s="4"/>
      <c r="D18" s="4"/>
      <c r="E18" s="4"/>
    </row>
    <row r="19" spans="1:5" x14ac:dyDescent="0.2">
      <c r="A19" s="13">
        <v>2000</v>
      </c>
      <c r="B19" s="4">
        <v>7060.0560000000005</v>
      </c>
      <c r="C19" s="4">
        <v>5093.9439999999995</v>
      </c>
      <c r="D19" s="4">
        <v>1417.8780000000002</v>
      </c>
      <c r="E19" s="4">
        <v>3685.5169999999998</v>
      </c>
    </row>
    <row r="20" spans="1:5" x14ac:dyDescent="0.2">
      <c r="A20" s="13">
        <v>2002</v>
      </c>
      <c r="B20" s="4">
        <v>7546.7339999999995</v>
      </c>
      <c r="C20" s="4">
        <v>5327.9960000000001</v>
      </c>
      <c r="D20" s="4">
        <v>1969.6799999999998</v>
      </c>
      <c r="E20" s="4">
        <v>3358.3159999999998</v>
      </c>
    </row>
    <row r="21" spans="1:5" x14ac:dyDescent="0.2">
      <c r="A21" s="13">
        <v>2004</v>
      </c>
      <c r="B21" s="4">
        <v>6670.7180000000008</v>
      </c>
      <c r="C21" s="4">
        <v>6303.2820000000002</v>
      </c>
      <c r="D21" s="4">
        <v>2990.174</v>
      </c>
      <c r="E21" s="4">
        <v>3317.3500000000004</v>
      </c>
    </row>
    <row r="22" spans="1:5" x14ac:dyDescent="0.2">
      <c r="A22" s="13">
        <v>2006</v>
      </c>
      <c r="B22" s="4">
        <v>7160</v>
      </c>
      <c r="C22" s="4">
        <v>6168</v>
      </c>
      <c r="D22" s="4">
        <v>2885</v>
      </c>
      <c r="E22" s="4">
        <v>3283</v>
      </c>
    </row>
    <row r="23" spans="1:5" x14ac:dyDescent="0.2">
      <c r="A23" s="13">
        <v>2008</v>
      </c>
      <c r="B23" s="4">
        <v>7159</v>
      </c>
      <c r="C23" s="4">
        <v>5098</v>
      </c>
      <c r="D23" s="4">
        <v>3364</v>
      </c>
      <c r="E23" s="4">
        <v>1734</v>
      </c>
    </row>
    <row r="24" spans="1:5" x14ac:dyDescent="0.2">
      <c r="A24" s="13">
        <v>2010</v>
      </c>
      <c r="B24" s="4">
        <v>5471</v>
      </c>
      <c r="C24" s="4">
        <v>6353</v>
      </c>
      <c r="D24" s="4">
        <v>3985</v>
      </c>
      <c r="E24" s="4">
        <v>2368</v>
      </c>
    </row>
    <row r="25" spans="1:5" x14ac:dyDescent="0.2">
      <c r="A25" s="13">
        <v>2012</v>
      </c>
      <c r="B25" s="4">
        <v>5001</v>
      </c>
      <c r="C25" s="4">
        <v>2865</v>
      </c>
      <c r="D25" s="4">
        <v>1767</v>
      </c>
      <c r="E25" s="4">
        <v>1098</v>
      </c>
    </row>
    <row r="26" spans="1:5" x14ac:dyDescent="0.2">
      <c r="A26" s="13">
        <v>2014</v>
      </c>
      <c r="B26" s="4">
        <v>4351</v>
      </c>
      <c r="C26" s="4">
        <v>2908</v>
      </c>
      <c r="D26" s="4">
        <v>1965</v>
      </c>
      <c r="E26" s="4">
        <v>943</v>
      </c>
    </row>
    <row r="27" spans="1:5" x14ac:dyDescent="0.2">
      <c r="A27" s="13">
        <v>2016</v>
      </c>
      <c r="B27" s="4">
        <v>4136</v>
      </c>
      <c r="C27" s="4">
        <v>3000</v>
      </c>
      <c r="D27" s="4">
        <v>1839</v>
      </c>
      <c r="E27" s="4">
        <v>1161</v>
      </c>
    </row>
    <row r="28" spans="1:5" x14ac:dyDescent="0.2">
      <c r="A28" s="13">
        <v>2018</v>
      </c>
      <c r="B28" s="4">
        <f>+B41+B54</f>
        <v>3801</v>
      </c>
      <c r="C28" s="4">
        <f t="shared" ref="C28:E28" si="0">+C41+C54</f>
        <v>3418</v>
      </c>
      <c r="D28" s="4">
        <f t="shared" si="0"/>
        <v>2426</v>
      </c>
      <c r="E28" s="4">
        <f t="shared" si="0"/>
        <v>992</v>
      </c>
    </row>
    <row r="29" spans="1:5" x14ac:dyDescent="0.2">
      <c r="A29" s="13">
        <v>2020</v>
      </c>
      <c r="B29" s="4">
        <v>3807</v>
      </c>
      <c r="C29" s="4">
        <v>3072</v>
      </c>
      <c r="D29" s="4">
        <v>2272</v>
      </c>
      <c r="E29" s="4">
        <v>800</v>
      </c>
    </row>
    <row r="30" spans="1:5" x14ac:dyDescent="0.2">
      <c r="A30" s="13">
        <v>2022</v>
      </c>
      <c r="B30" s="4">
        <v>3558</v>
      </c>
      <c r="C30" s="4">
        <v>2981</v>
      </c>
      <c r="D30" s="4">
        <v>2459</v>
      </c>
      <c r="E30" s="4">
        <v>522</v>
      </c>
    </row>
    <row r="31" spans="1:5" x14ac:dyDescent="0.2">
      <c r="A31" s="54" t="s">
        <v>74</v>
      </c>
      <c r="B31" s="4"/>
      <c r="C31" s="4"/>
      <c r="D31" s="4"/>
      <c r="E31" s="4"/>
    </row>
    <row r="32" spans="1:5" x14ac:dyDescent="0.2">
      <c r="A32" s="53">
        <v>2000</v>
      </c>
      <c r="B32" s="4">
        <v>5557.1880000000001</v>
      </c>
      <c r="C32" s="4">
        <v>3893.8119999999999</v>
      </c>
      <c r="D32" s="4">
        <v>1190.826</v>
      </c>
      <c r="E32" s="4">
        <v>2712.4369999999999</v>
      </c>
    </row>
    <row r="33" spans="1:5" x14ac:dyDescent="0.2">
      <c r="A33" s="53">
        <v>2002</v>
      </c>
      <c r="B33" s="4">
        <v>5302.44</v>
      </c>
      <c r="C33" s="4">
        <v>3958.29</v>
      </c>
      <c r="D33" s="4">
        <v>1427.58</v>
      </c>
      <c r="E33" s="4">
        <v>2530.71</v>
      </c>
    </row>
    <row r="34" spans="1:5" x14ac:dyDescent="0.2">
      <c r="A34" s="53">
        <v>2004</v>
      </c>
      <c r="B34" s="4">
        <v>3976.8960000000002</v>
      </c>
      <c r="C34" s="4">
        <v>4631.1040000000003</v>
      </c>
      <c r="D34" s="4">
        <v>2461.8879999999999</v>
      </c>
      <c r="E34" s="4">
        <v>2177.8240000000001</v>
      </c>
    </row>
    <row r="35" spans="1:5" x14ac:dyDescent="0.2">
      <c r="A35" s="53">
        <v>2006</v>
      </c>
      <c r="B35" s="4">
        <v>4142</v>
      </c>
      <c r="C35" s="4">
        <v>4088</v>
      </c>
      <c r="D35" s="4">
        <v>1966</v>
      </c>
      <c r="E35" s="4">
        <v>2122</v>
      </c>
    </row>
    <row r="36" spans="1:5" x14ac:dyDescent="0.2">
      <c r="A36" s="53">
        <v>2008</v>
      </c>
      <c r="B36" s="4">
        <v>4441</v>
      </c>
      <c r="C36" s="4">
        <v>3010</v>
      </c>
      <c r="D36" s="4">
        <v>2288</v>
      </c>
      <c r="E36" s="4">
        <v>722</v>
      </c>
    </row>
    <row r="37" spans="1:5" x14ac:dyDescent="0.2">
      <c r="A37" s="53">
        <v>2010</v>
      </c>
      <c r="B37" s="4">
        <v>2592</v>
      </c>
      <c r="C37" s="4">
        <v>4828</v>
      </c>
      <c r="D37" s="4">
        <v>3060</v>
      </c>
      <c r="E37" s="4">
        <v>1768</v>
      </c>
    </row>
    <row r="38" spans="1:5" x14ac:dyDescent="0.2">
      <c r="A38" s="53">
        <v>2012</v>
      </c>
      <c r="B38" s="4">
        <v>2387</v>
      </c>
      <c r="C38" s="4">
        <v>1638</v>
      </c>
      <c r="D38" s="4">
        <v>1096</v>
      </c>
      <c r="E38" s="4">
        <v>542</v>
      </c>
    </row>
    <row r="39" spans="1:5" x14ac:dyDescent="0.2">
      <c r="A39" s="53">
        <v>2014</v>
      </c>
      <c r="B39" s="4">
        <v>1712</v>
      </c>
      <c r="C39" s="4">
        <v>1465</v>
      </c>
      <c r="D39" s="4">
        <v>1016</v>
      </c>
      <c r="E39" s="4">
        <v>449</v>
      </c>
    </row>
    <row r="40" spans="1:5" x14ac:dyDescent="0.2">
      <c r="A40" s="53">
        <v>2016</v>
      </c>
      <c r="B40" s="4">
        <v>1474</v>
      </c>
      <c r="C40" s="4">
        <v>1374</v>
      </c>
      <c r="D40" s="4">
        <v>896</v>
      </c>
      <c r="E40" s="4">
        <v>478</v>
      </c>
    </row>
    <row r="41" spans="1:5" x14ac:dyDescent="0.2">
      <c r="A41" s="53">
        <v>2018</v>
      </c>
      <c r="B41" s="4">
        <v>1283</v>
      </c>
      <c r="C41" s="4">
        <f>+D41+E41</f>
        <v>1746</v>
      </c>
      <c r="D41" s="4">
        <v>1368</v>
      </c>
      <c r="E41" s="4">
        <v>378</v>
      </c>
    </row>
    <row r="42" spans="1:5" x14ac:dyDescent="0.2">
      <c r="A42" s="53">
        <v>2020</v>
      </c>
      <c r="B42" s="4">
        <v>1242</v>
      </c>
      <c r="C42" s="4">
        <v>1471</v>
      </c>
      <c r="D42" s="4">
        <v>1149</v>
      </c>
      <c r="E42" s="4">
        <v>322</v>
      </c>
    </row>
    <row r="43" spans="1:5" x14ac:dyDescent="0.2">
      <c r="A43" s="53">
        <v>2022</v>
      </c>
      <c r="B43" s="4">
        <v>1282</v>
      </c>
      <c r="C43" s="4">
        <v>1546</v>
      </c>
      <c r="D43" s="4">
        <v>1357</v>
      </c>
      <c r="E43" s="4">
        <v>189</v>
      </c>
    </row>
    <row r="44" spans="1:5" x14ac:dyDescent="0.2">
      <c r="A44" s="54" t="s">
        <v>75</v>
      </c>
      <c r="B44" s="4"/>
      <c r="C44" s="4"/>
      <c r="D44" s="4"/>
      <c r="E44" s="4"/>
    </row>
    <row r="45" spans="1:5" x14ac:dyDescent="0.2">
      <c r="A45" s="53">
        <v>2000</v>
      </c>
      <c r="B45" s="4">
        <v>1502.8680000000002</v>
      </c>
      <c r="C45" s="4">
        <v>1200.1320000000001</v>
      </c>
      <c r="D45" s="4">
        <v>227.05200000000002</v>
      </c>
      <c r="E45" s="4">
        <v>973.07999999999993</v>
      </c>
    </row>
    <row r="46" spans="1:5" x14ac:dyDescent="0.2">
      <c r="A46" s="53">
        <v>2002</v>
      </c>
      <c r="B46" s="4">
        <v>2244.2939999999999</v>
      </c>
      <c r="C46" s="4">
        <v>1369.7060000000001</v>
      </c>
      <c r="D46" s="4">
        <v>542.1</v>
      </c>
      <c r="E46" s="4">
        <v>827.60599999999999</v>
      </c>
    </row>
    <row r="47" spans="1:5" x14ac:dyDescent="0.2">
      <c r="A47" s="53">
        <v>2004</v>
      </c>
      <c r="B47" s="4">
        <v>2693.8220000000001</v>
      </c>
      <c r="C47" s="4">
        <v>1672.1780000000001</v>
      </c>
      <c r="D47" s="4">
        <v>528.28599999999994</v>
      </c>
      <c r="E47" s="4">
        <v>1139.5260000000001</v>
      </c>
    </row>
    <row r="48" spans="1:5" x14ac:dyDescent="0.2">
      <c r="A48" s="53">
        <v>2006</v>
      </c>
      <c r="B48" s="4">
        <v>3018</v>
      </c>
      <c r="C48" s="4">
        <v>2080</v>
      </c>
      <c r="D48" s="4">
        <v>919</v>
      </c>
      <c r="E48" s="4">
        <v>1161</v>
      </c>
    </row>
    <row r="49" spans="1:5" x14ac:dyDescent="0.2">
      <c r="A49" s="53">
        <v>2008</v>
      </c>
      <c r="B49" s="4">
        <v>2718</v>
      </c>
      <c r="C49" s="4">
        <v>2088</v>
      </c>
      <c r="D49" s="4">
        <v>1076</v>
      </c>
      <c r="E49" s="4">
        <v>1012</v>
      </c>
    </row>
    <row r="50" spans="1:5" x14ac:dyDescent="0.2">
      <c r="A50" s="53">
        <v>2010</v>
      </c>
      <c r="B50" s="4">
        <v>2879</v>
      </c>
      <c r="C50" s="4">
        <v>1525</v>
      </c>
      <c r="D50" s="4">
        <v>925</v>
      </c>
      <c r="E50" s="4">
        <v>600</v>
      </c>
    </row>
    <row r="51" spans="1:5" x14ac:dyDescent="0.2">
      <c r="A51" s="53">
        <v>2012</v>
      </c>
      <c r="B51" s="4">
        <v>2614</v>
      </c>
      <c r="C51" s="4">
        <v>1227</v>
      </c>
      <c r="D51" s="4">
        <v>671</v>
      </c>
      <c r="E51" s="4">
        <v>556</v>
      </c>
    </row>
    <row r="52" spans="1:5" x14ac:dyDescent="0.2">
      <c r="A52" s="53">
        <v>2014</v>
      </c>
      <c r="B52" s="4">
        <v>2639</v>
      </c>
      <c r="C52" s="4">
        <v>1443</v>
      </c>
      <c r="D52" s="4">
        <v>949</v>
      </c>
      <c r="E52" s="4">
        <v>494</v>
      </c>
    </row>
    <row r="53" spans="1:5" x14ac:dyDescent="0.2">
      <c r="A53" s="53">
        <v>2016</v>
      </c>
      <c r="B53" s="4">
        <v>2662</v>
      </c>
      <c r="C53" s="4">
        <v>1626</v>
      </c>
      <c r="D53" s="4">
        <v>943</v>
      </c>
      <c r="E53" s="4">
        <v>683</v>
      </c>
    </row>
    <row r="54" spans="1:5" x14ac:dyDescent="0.2">
      <c r="A54" s="53">
        <v>2018</v>
      </c>
      <c r="B54" s="4">
        <v>2518</v>
      </c>
      <c r="C54" s="4">
        <f>+D54+E54</f>
        <v>1672</v>
      </c>
      <c r="D54" s="4">
        <v>1058</v>
      </c>
      <c r="E54" s="4">
        <v>614</v>
      </c>
    </row>
    <row r="55" spans="1:5" x14ac:dyDescent="0.2">
      <c r="A55" s="53">
        <v>2020</v>
      </c>
      <c r="B55" s="4">
        <v>2565</v>
      </c>
      <c r="C55" s="4">
        <v>1601</v>
      </c>
      <c r="D55" s="4">
        <v>1123</v>
      </c>
      <c r="E55" s="4">
        <v>478</v>
      </c>
    </row>
    <row r="56" spans="1:5" x14ac:dyDescent="0.2">
      <c r="A56" s="55">
        <v>2022</v>
      </c>
      <c r="B56" s="4">
        <v>2276</v>
      </c>
      <c r="C56" s="4">
        <v>1435</v>
      </c>
      <c r="D56" s="4">
        <v>1102</v>
      </c>
      <c r="E56" s="4">
        <v>333</v>
      </c>
    </row>
    <row r="57" spans="1:5" x14ac:dyDescent="0.2">
      <c r="A57" s="48" t="s">
        <v>21</v>
      </c>
      <c r="B57" s="4"/>
      <c r="C57" s="4"/>
      <c r="D57" s="4"/>
      <c r="E57" s="4"/>
    </row>
    <row r="58" spans="1:5" x14ac:dyDescent="0.2">
      <c r="A58" s="13">
        <v>2000</v>
      </c>
      <c r="B58" s="4">
        <v>34830.923999999999</v>
      </c>
      <c r="C58" s="4">
        <v>19021.076000000001</v>
      </c>
      <c r="D58" s="4">
        <v>5087.3019999999997</v>
      </c>
      <c r="E58" s="4">
        <v>13943.225</v>
      </c>
    </row>
    <row r="59" spans="1:5" x14ac:dyDescent="0.2">
      <c r="A59" s="13">
        <v>2002</v>
      </c>
      <c r="B59" s="4">
        <v>39669.697</v>
      </c>
      <c r="C59" s="4">
        <v>20888.302</v>
      </c>
      <c r="D59" s="4">
        <v>7220.09</v>
      </c>
      <c r="E59" s="4">
        <v>13668.212</v>
      </c>
    </row>
    <row r="60" spans="1:5" x14ac:dyDescent="0.2">
      <c r="A60" s="13">
        <v>2004</v>
      </c>
      <c r="B60" s="4">
        <v>38286.243000000002</v>
      </c>
      <c r="C60" s="4">
        <v>22662.757000000001</v>
      </c>
      <c r="D60" s="4">
        <v>8411.3490000000002</v>
      </c>
      <c r="E60" s="4">
        <v>14255.650000000001</v>
      </c>
    </row>
    <row r="61" spans="1:5" x14ac:dyDescent="0.2">
      <c r="A61" s="13">
        <v>2006</v>
      </c>
      <c r="B61" s="4">
        <v>41906</v>
      </c>
      <c r="C61" s="4">
        <v>21573</v>
      </c>
      <c r="D61" s="4">
        <v>7884</v>
      </c>
      <c r="E61" s="4">
        <v>13689</v>
      </c>
    </row>
    <row r="62" spans="1:5" x14ac:dyDescent="0.2">
      <c r="A62" s="13">
        <v>2008</v>
      </c>
      <c r="B62" s="4">
        <v>41869</v>
      </c>
      <c r="C62" s="4">
        <v>20747</v>
      </c>
      <c r="D62" s="4">
        <v>9898</v>
      </c>
      <c r="E62" s="4">
        <v>10849</v>
      </c>
    </row>
    <row r="63" spans="1:5" x14ac:dyDescent="0.2">
      <c r="A63" s="13">
        <v>2010</v>
      </c>
      <c r="B63" s="4">
        <v>39366</v>
      </c>
      <c r="C63" s="4">
        <v>20550</v>
      </c>
      <c r="D63" s="4">
        <v>12241</v>
      </c>
      <c r="E63" s="4">
        <v>8309</v>
      </c>
    </row>
    <row r="64" spans="1:5" x14ac:dyDescent="0.2">
      <c r="A64" s="13">
        <v>2012</v>
      </c>
      <c r="B64" s="4">
        <v>39242</v>
      </c>
      <c r="C64" s="4">
        <v>16568</v>
      </c>
      <c r="D64" s="4">
        <v>8018</v>
      </c>
      <c r="E64" s="4">
        <v>8549</v>
      </c>
    </row>
    <row r="65" spans="1:5" x14ac:dyDescent="0.2">
      <c r="A65" s="13">
        <v>2014</v>
      </c>
      <c r="B65" s="4">
        <v>36422</v>
      </c>
      <c r="C65" s="4">
        <v>18159</v>
      </c>
      <c r="D65" s="4">
        <v>8930</v>
      </c>
      <c r="E65" s="4">
        <v>9229</v>
      </c>
    </row>
    <row r="66" spans="1:5" x14ac:dyDescent="0.2">
      <c r="A66" s="13">
        <v>2016</v>
      </c>
      <c r="B66" s="4">
        <v>36529</v>
      </c>
      <c r="C66" s="4">
        <v>20490</v>
      </c>
      <c r="D66" s="4">
        <v>10651</v>
      </c>
      <c r="E66" s="4">
        <v>9839</v>
      </c>
    </row>
    <row r="67" spans="1:5" x14ac:dyDescent="0.2">
      <c r="A67" s="13">
        <v>2018</v>
      </c>
      <c r="B67" s="4">
        <f>+B28+B15</f>
        <v>36491</v>
      </c>
      <c r="C67" s="4">
        <f>+D67+E67</f>
        <v>24118</v>
      </c>
      <c r="D67" s="4">
        <f t="shared" ref="D67:E67" si="1">+D28+D15</f>
        <v>12808</v>
      </c>
      <c r="E67" s="4">
        <f t="shared" si="1"/>
        <v>11310</v>
      </c>
    </row>
    <row r="68" spans="1:5" x14ac:dyDescent="0.2">
      <c r="A68" s="56">
        <v>2020</v>
      </c>
      <c r="B68" s="4">
        <v>36676</v>
      </c>
      <c r="C68" s="4">
        <v>23726</v>
      </c>
      <c r="D68" s="4">
        <v>12316</v>
      </c>
      <c r="E68" s="4">
        <v>11410</v>
      </c>
    </row>
    <row r="69" spans="1:5" x14ac:dyDescent="0.2">
      <c r="A69" s="121">
        <v>2022</v>
      </c>
      <c r="B69" s="4">
        <v>36406</v>
      </c>
      <c r="C69" s="4">
        <v>25375</v>
      </c>
      <c r="D69" s="4">
        <v>17428</v>
      </c>
      <c r="E69" s="4">
        <v>7947</v>
      </c>
    </row>
    <row r="70" spans="1:5" x14ac:dyDescent="0.2">
      <c r="A70" s="2"/>
      <c r="B70" s="37"/>
      <c r="C70" s="37"/>
      <c r="D70" s="37"/>
      <c r="E70" s="37"/>
    </row>
    <row r="71" spans="1:5" x14ac:dyDescent="0.2">
      <c r="A71" s="11" t="s">
        <v>241</v>
      </c>
    </row>
  </sheetData>
  <phoneticPr fontId="6" type="noConversion"/>
  <pageMargins left="0.78740157480314965" right="0.78740157480314965" top="0.98425196850393704" bottom="0.98425196850393704" header="0" footer="0"/>
  <pageSetup paperSize="9" scale="84" orientation="landscape" r:id="rId1"/>
  <headerFooter alignWithMargins="0"/>
  <ignoredErrors>
    <ignoredError sqref="C6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I186"/>
  <sheetViews>
    <sheetView zoomScale="106" zoomScaleNormal="106" workbookViewId="0">
      <selection activeCell="B6" sqref="B6:C31"/>
    </sheetView>
  </sheetViews>
  <sheetFormatPr baseColWidth="10" defaultColWidth="9.140625" defaultRowHeight="12.75" x14ac:dyDescent="0.2"/>
  <cols>
    <col min="1" max="1" width="32.140625" customWidth="1"/>
    <col min="2" max="2" width="9.5703125" customWidth="1"/>
    <col min="3" max="5" width="8" customWidth="1"/>
    <col min="6" max="35" width="7.28515625" customWidth="1"/>
  </cols>
  <sheetData>
    <row r="1" spans="1:35" x14ac:dyDescent="0.2">
      <c r="A1" s="61"/>
      <c r="B1" s="61"/>
      <c r="C1" s="61"/>
      <c r="D1" s="61"/>
      <c r="E1" s="61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</row>
    <row r="2" spans="1:35" ht="15" x14ac:dyDescent="0.25">
      <c r="A2" s="3" t="s">
        <v>111</v>
      </c>
      <c r="B2" s="3"/>
      <c r="C2" s="3"/>
      <c r="D2" s="3"/>
      <c r="E2" s="3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</row>
    <row r="3" spans="1:35" x14ac:dyDescent="0.2">
      <c r="A3" s="61"/>
      <c r="B3" s="61"/>
      <c r="C3" s="61"/>
      <c r="D3" s="61"/>
      <c r="E3" s="61"/>
      <c r="F3" s="62"/>
      <c r="G3" s="62"/>
      <c r="H3" s="62"/>
      <c r="I3" s="6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2">
      <c r="A4" s="61"/>
      <c r="B4" s="167">
        <v>2022</v>
      </c>
      <c r="C4" s="168"/>
      <c r="D4" s="167">
        <v>2020</v>
      </c>
      <c r="E4" s="168"/>
      <c r="F4" s="167">
        <v>2018</v>
      </c>
      <c r="G4" s="168"/>
      <c r="H4" s="167">
        <v>2016</v>
      </c>
      <c r="I4" s="168"/>
      <c r="J4" s="167">
        <v>2014</v>
      </c>
      <c r="K4" s="168"/>
      <c r="L4" s="167">
        <v>2012</v>
      </c>
      <c r="M4" s="168"/>
      <c r="N4" s="167">
        <v>2010</v>
      </c>
      <c r="O4" s="168"/>
      <c r="P4" s="167">
        <v>2008</v>
      </c>
      <c r="Q4" s="168"/>
      <c r="R4" s="167">
        <v>2008</v>
      </c>
      <c r="S4" s="168"/>
      <c r="T4" s="167">
        <v>2006</v>
      </c>
      <c r="U4" s="168"/>
      <c r="V4" s="167">
        <v>2004</v>
      </c>
      <c r="W4" s="168"/>
      <c r="X4" s="167">
        <v>2002</v>
      </c>
      <c r="Y4" s="168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x14ac:dyDescent="0.2">
      <c r="A5" s="5"/>
      <c r="B5" s="64" t="s">
        <v>96</v>
      </c>
      <c r="C5" s="64" t="s">
        <v>97</v>
      </c>
      <c r="D5" s="64" t="s">
        <v>96</v>
      </c>
      <c r="E5" s="64" t="s">
        <v>97</v>
      </c>
      <c r="F5" s="64" t="s">
        <v>96</v>
      </c>
      <c r="G5" s="64" t="s">
        <v>97</v>
      </c>
      <c r="H5" s="64" t="s">
        <v>96</v>
      </c>
      <c r="I5" s="64" t="s">
        <v>97</v>
      </c>
      <c r="J5" s="64" t="s">
        <v>96</v>
      </c>
      <c r="K5" s="64" t="s">
        <v>97</v>
      </c>
      <c r="L5" s="64" t="s">
        <v>96</v>
      </c>
      <c r="M5" s="64" t="s">
        <v>97</v>
      </c>
      <c r="N5" s="64" t="s">
        <v>96</v>
      </c>
      <c r="O5" s="64" t="s">
        <v>97</v>
      </c>
      <c r="P5" s="64" t="s">
        <v>96</v>
      </c>
      <c r="Q5" s="64" t="s">
        <v>97</v>
      </c>
      <c r="R5" s="64" t="s">
        <v>96</v>
      </c>
      <c r="S5" s="64" t="s">
        <v>97</v>
      </c>
      <c r="T5" s="64" t="s">
        <v>96</v>
      </c>
      <c r="U5" s="64" t="s">
        <v>97</v>
      </c>
      <c r="V5" s="64" t="s">
        <v>96</v>
      </c>
      <c r="W5" s="64" t="s">
        <v>97</v>
      </c>
      <c r="X5" s="64" t="s">
        <v>96</v>
      </c>
      <c r="Y5" s="75" t="s">
        <v>97</v>
      </c>
      <c r="Z5" s="74"/>
      <c r="AA5" s="74"/>
      <c r="AB5" s="74"/>
      <c r="AC5" s="74"/>
      <c r="AD5" s="74"/>
      <c r="AE5" s="74"/>
      <c r="AF5" s="74"/>
      <c r="AG5" s="74"/>
      <c r="AH5" s="74"/>
      <c r="AI5" s="74"/>
    </row>
    <row r="6" spans="1:35" x14ac:dyDescent="0.2">
      <c r="A6" s="24" t="s">
        <v>28</v>
      </c>
      <c r="B6" s="69">
        <v>54.6</v>
      </c>
      <c r="C6" s="70">
        <v>45.4</v>
      </c>
      <c r="D6" s="70">
        <v>54.2</v>
      </c>
      <c r="E6" s="70">
        <v>45.8</v>
      </c>
      <c r="F6" s="70">
        <v>56.9</v>
      </c>
      <c r="G6" s="70">
        <v>43.1</v>
      </c>
      <c r="H6" s="70">
        <v>55.7</v>
      </c>
      <c r="I6" s="70">
        <v>44.3</v>
      </c>
      <c r="J6" s="70">
        <v>56.1</v>
      </c>
      <c r="K6" s="70">
        <v>43.9</v>
      </c>
      <c r="L6" s="70">
        <v>57</v>
      </c>
      <c r="M6" s="70">
        <v>43</v>
      </c>
      <c r="N6" s="70">
        <v>56</v>
      </c>
      <c r="O6" s="70">
        <v>44</v>
      </c>
      <c r="P6" s="70">
        <v>59.2</v>
      </c>
      <c r="Q6" s="70">
        <v>40.799999999999997</v>
      </c>
      <c r="R6" s="70">
        <v>59.2</v>
      </c>
      <c r="S6" s="70">
        <v>40.799999999999997</v>
      </c>
      <c r="T6" s="70">
        <v>58.6</v>
      </c>
      <c r="U6" s="70">
        <v>41.4</v>
      </c>
      <c r="V6" s="70">
        <v>63.8</v>
      </c>
      <c r="W6" s="70">
        <v>36.200000000000003</v>
      </c>
      <c r="X6" s="70">
        <v>71.900000000000006</v>
      </c>
      <c r="Y6" s="76">
        <v>28.1</v>
      </c>
      <c r="Z6" s="65"/>
      <c r="AA6" s="65"/>
      <c r="AB6" s="65"/>
      <c r="AC6" s="65"/>
      <c r="AD6" s="65"/>
      <c r="AE6" s="65"/>
      <c r="AF6" s="65"/>
      <c r="AG6" s="65"/>
      <c r="AH6" s="65"/>
      <c r="AI6" s="65"/>
    </row>
    <row r="7" spans="1:35" x14ac:dyDescent="0.2">
      <c r="A7" s="24" t="s">
        <v>98</v>
      </c>
      <c r="B7" s="67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77"/>
      <c r="Z7" s="66"/>
      <c r="AA7" s="66"/>
      <c r="AB7" s="66"/>
      <c r="AC7" s="66"/>
      <c r="AD7" s="66"/>
      <c r="AE7" s="66"/>
      <c r="AF7" s="66"/>
      <c r="AG7" s="66"/>
      <c r="AH7" s="66"/>
      <c r="AI7" s="66"/>
    </row>
    <row r="8" spans="1:35" x14ac:dyDescent="0.2">
      <c r="A8" s="13" t="s">
        <v>45</v>
      </c>
      <c r="B8" s="67">
        <v>69.86</v>
      </c>
      <c r="C8" s="66">
        <v>30.14</v>
      </c>
      <c r="D8" s="66">
        <v>70.599999999999994</v>
      </c>
      <c r="E8" s="66">
        <v>29.4</v>
      </c>
      <c r="F8" s="66">
        <v>79.5</v>
      </c>
      <c r="G8" s="66">
        <v>20.5</v>
      </c>
      <c r="H8" s="66">
        <v>75.3</v>
      </c>
      <c r="I8" s="66">
        <v>24.7</v>
      </c>
      <c r="J8" s="66">
        <v>77.8</v>
      </c>
      <c r="K8" s="66">
        <v>22.2</v>
      </c>
      <c r="L8" s="66">
        <v>80</v>
      </c>
      <c r="M8" s="66">
        <v>20</v>
      </c>
      <c r="N8" s="66">
        <v>86.3</v>
      </c>
      <c r="O8" s="66">
        <v>13.7</v>
      </c>
      <c r="P8" s="66">
        <v>78</v>
      </c>
      <c r="Q8" s="66">
        <v>22</v>
      </c>
      <c r="R8" s="66">
        <v>78</v>
      </c>
      <c r="S8" s="66">
        <v>22</v>
      </c>
      <c r="T8" s="66">
        <v>77.8</v>
      </c>
      <c r="U8" s="66">
        <v>22.2</v>
      </c>
      <c r="V8" s="66">
        <v>85.3</v>
      </c>
      <c r="W8" s="66">
        <v>14.7</v>
      </c>
      <c r="X8" s="66" t="s">
        <v>85</v>
      </c>
      <c r="Y8" s="77" t="s">
        <v>85</v>
      </c>
      <c r="Z8" s="66"/>
      <c r="AA8" s="66"/>
      <c r="AB8" s="66"/>
      <c r="AC8" s="66"/>
      <c r="AD8" s="66"/>
      <c r="AE8" s="66"/>
      <c r="AF8" s="66"/>
      <c r="AG8" s="66"/>
      <c r="AH8" s="66"/>
      <c r="AI8" s="66"/>
    </row>
    <row r="9" spans="1:35" x14ac:dyDescent="0.2">
      <c r="A9" s="13" t="s">
        <v>35</v>
      </c>
      <c r="B9" s="67">
        <v>76.260000000000005</v>
      </c>
      <c r="C9" s="66">
        <v>23.74</v>
      </c>
      <c r="D9" s="66">
        <v>77.2</v>
      </c>
      <c r="E9" s="66">
        <v>22.8</v>
      </c>
      <c r="F9" s="66">
        <v>78.2</v>
      </c>
      <c r="G9" s="66">
        <v>21.8</v>
      </c>
      <c r="H9" s="66">
        <v>77.7</v>
      </c>
      <c r="I9" s="66">
        <v>22.3</v>
      </c>
      <c r="J9" s="66">
        <v>79.599999999999994</v>
      </c>
      <c r="K9" s="66">
        <v>20.399999999999999</v>
      </c>
      <c r="L9" s="66">
        <v>78</v>
      </c>
      <c r="M9" s="66">
        <v>22</v>
      </c>
      <c r="N9" s="66">
        <v>78.5</v>
      </c>
      <c r="O9" s="66">
        <v>21.5</v>
      </c>
      <c r="P9" s="66">
        <v>77.400000000000006</v>
      </c>
      <c r="Q9" s="66">
        <v>22.6</v>
      </c>
      <c r="R9" s="66">
        <v>77.400000000000006</v>
      </c>
      <c r="S9" s="66">
        <v>22.6</v>
      </c>
      <c r="T9" s="66">
        <v>75.2</v>
      </c>
      <c r="U9" s="66">
        <v>24.8</v>
      </c>
      <c r="V9" s="66">
        <v>83.8</v>
      </c>
      <c r="W9" s="66">
        <v>16.2</v>
      </c>
      <c r="X9" s="66">
        <v>77.2</v>
      </c>
      <c r="Y9" s="77">
        <v>22.8</v>
      </c>
      <c r="Z9" s="66"/>
      <c r="AA9" s="66"/>
      <c r="AB9" s="66"/>
      <c r="AC9" s="66"/>
      <c r="AD9" s="66"/>
      <c r="AE9" s="66"/>
      <c r="AF9" s="66"/>
      <c r="AG9" s="66"/>
      <c r="AH9" s="66"/>
      <c r="AI9" s="66"/>
    </row>
    <row r="10" spans="1:35" x14ac:dyDescent="0.2">
      <c r="A10" s="13" t="s">
        <v>36</v>
      </c>
      <c r="B10" s="67">
        <v>90.26</v>
      </c>
      <c r="C10" s="66">
        <v>9.74</v>
      </c>
      <c r="D10" s="66">
        <v>90.7</v>
      </c>
      <c r="E10" s="66">
        <v>9.3000000000000007</v>
      </c>
      <c r="F10" s="66">
        <v>89.7</v>
      </c>
      <c r="G10" s="66">
        <v>10.3</v>
      </c>
      <c r="H10" s="66">
        <v>90.5</v>
      </c>
      <c r="I10" s="66">
        <v>9.5</v>
      </c>
      <c r="J10" s="66">
        <v>90.4</v>
      </c>
      <c r="K10" s="66">
        <v>9.6</v>
      </c>
      <c r="L10" s="66">
        <v>90</v>
      </c>
      <c r="M10" s="66">
        <v>10</v>
      </c>
      <c r="N10" s="66">
        <v>90.1</v>
      </c>
      <c r="O10" s="66">
        <v>9.9</v>
      </c>
      <c r="P10" s="66">
        <v>88.5</v>
      </c>
      <c r="Q10" s="66">
        <v>11.5</v>
      </c>
      <c r="R10" s="66">
        <v>88.5</v>
      </c>
      <c r="S10" s="66">
        <v>11.5</v>
      </c>
      <c r="T10" s="66">
        <v>90.5</v>
      </c>
      <c r="U10" s="66">
        <v>9.5</v>
      </c>
      <c r="V10" s="66">
        <v>91.5</v>
      </c>
      <c r="W10" s="66">
        <v>8.5</v>
      </c>
      <c r="X10" s="66">
        <v>90.1</v>
      </c>
      <c r="Y10" s="77">
        <v>9.9</v>
      </c>
      <c r="Z10" s="66"/>
      <c r="AA10" s="66"/>
      <c r="AB10" s="66"/>
      <c r="AC10" s="66"/>
      <c r="AD10" s="66"/>
      <c r="AE10" s="66"/>
      <c r="AF10" s="66"/>
      <c r="AG10" s="66"/>
      <c r="AH10" s="66"/>
      <c r="AI10" s="66"/>
    </row>
    <row r="11" spans="1:35" x14ac:dyDescent="0.2">
      <c r="A11" s="13" t="s">
        <v>13</v>
      </c>
      <c r="B11" s="67">
        <v>35.56</v>
      </c>
      <c r="C11" s="66">
        <v>64.44</v>
      </c>
      <c r="D11" s="66">
        <v>34.4</v>
      </c>
      <c r="E11" s="66">
        <v>65.599999999999994</v>
      </c>
      <c r="F11" s="66">
        <v>36.799999999999997</v>
      </c>
      <c r="G11" s="66">
        <v>63.2</v>
      </c>
      <c r="H11" s="66">
        <v>35.200000000000003</v>
      </c>
      <c r="I11" s="66">
        <v>64.8</v>
      </c>
      <c r="J11" s="66">
        <v>34.799999999999997</v>
      </c>
      <c r="K11" s="66">
        <v>65.2</v>
      </c>
      <c r="L11" s="66">
        <v>35</v>
      </c>
      <c r="M11" s="66">
        <v>65</v>
      </c>
      <c r="N11" s="66">
        <v>34.4</v>
      </c>
      <c r="O11" s="66">
        <v>65.599999999999994</v>
      </c>
      <c r="P11" s="66">
        <v>38.6</v>
      </c>
      <c r="Q11" s="66">
        <v>61.4</v>
      </c>
      <c r="R11" s="66">
        <v>38.6</v>
      </c>
      <c r="S11" s="66">
        <v>61.4</v>
      </c>
      <c r="T11" s="66">
        <v>36.4</v>
      </c>
      <c r="U11" s="66">
        <v>63.6</v>
      </c>
      <c r="V11" s="66">
        <v>38.1</v>
      </c>
      <c r="W11" s="66">
        <v>61.9</v>
      </c>
      <c r="X11" s="66">
        <v>38.299999999999997</v>
      </c>
      <c r="Y11" s="77">
        <v>61.7</v>
      </c>
      <c r="Z11" s="66"/>
      <c r="AA11" s="66"/>
      <c r="AB11" s="66"/>
      <c r="AC11" s="66"/>
      <c r="AD11" s="66"/>
      <c r="AE11" s="66"/>
      <c r="AF11" s="66"/>
      <c r="AG11" s="66"/>
      <c r="AH11" s="66"/>
      <c r="AI11" s="66"/>
    </row>
    <row r="12" spans="1:35" x14ac:dyDescent="0.2">
      <c r="A12" s="24" t="s">
        <v>99</v>
      </c>
      <c r="B12" s="122"/>
      <c r="C12" s="34"/>
      <c r="D12" s="66"/>
      <c r="E12" s="34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77"/>
      <c r="Z12" s="66"/>
      <c r="AA12" s="66"/>
      <c r="AB12" s="66"/>
      <c r="AC12" s="66"/>
      <c r="AD12" s="66"/>
      <c r="AE12" s="66"/>
      <c r="AF12" s="66"/>
      <c r="AG12" s="66"/>
      <c r="AH12" s="66"/>
      <c r="AI12" s="66"/>
    </row>
    <row r="13" spans="1:35" x14ac:dyDescent="0.2">
      <c r="A13" s="89" t="s">
        <v>100</v>
      </c>
      <c r="B13" s="90">
        <v>52.55</v>
      </c>
      <c r="C13" s="91">
        <v>47.45</v>
      </c>
      <c r="D13" s="91">
        <v>51.9</v>
      </c>
      <c r="E13" s="91">
        <v>48.1</v>
      </c>
      <c r="F13" s="91">
        <v>54.3</v>
      </c>
      <c r="G13" s="91">
        <v>45.7</v>
      </c>
      <c r="H13" s="91">
        <v>52.9</v>
      </c>
      <c r="I13" s="91">
        <v>47.1</v>
      </c>
      <c r="J13" s="91">
        <v>52.9</v>
      </c>
      <c r="K13" s="91">
        <v>47.1</v>
      </c>
      <c r="L13" s="91">
        <v>53.8</v>
      </c>
      <c r="M13" s="91">
        <v>46.2</v>
      </c>
      <c r="N13" s="91">
        <v>53.7</v>
      </c>
      <c r="O13" s="91">
        <v>46.3</v>
      </c>
      <c r="P13" s="91">
        <v>55.3</v>
      </c>
      <c r="Q13" s="91">
        <v>44.7</v>
      </c>
      <c r="R13" s="91">
        <v>55.3</v>
      </c>
      <c r="S13" s="91">
        <v>44.7</v>
      </c>
      <c r="T13" s="91">
        <v>54.9</v>
      </c>
      <c r="U13" s="91">
        <v>45.1</v>
      </c>
      <c r="V13" s="91">
        <v>42.1</v>
      </c>
      <c r="W13" s="91">
        <v>57.9</v>
      </c>
      <c r="X13" s="66" t="s">
        <v>85</v>
      </c>
      <c r="Y13" s="77" t="s">
        <v>85</v>
      </c>
      <c r="Z13" s="66"/>
      <c r="AA13" s="66"/>
      <c r="AB13" s="66"/>
      <c r="AC13" s="66"/>
      <c r="AD13" s="66"/>
      <c r="AE13" s="66"/>
      <c r="AF13" s="66"/>
      <c r="AG13" s="66"/>
      <c r="AH13" s="66"/>
      <c r="AI13" s="66"/>
    </row>
    <row r="14" spans="1:35" x14ac:dyDescent="0.2">
      <c r="A14" s="13" t="s">
        <v>30</v>
      </c>
      <c r="B14" s="67">
        <v>77.33</v>
      </c>
      <c r="C14" s="66">
        <v>22.67</v>
      </c>
      <c r="D14" s="66">
        <v>80.099999999999994</v>
      </c>
      <c r="E14" s="66">
        <v>19.899999999999999</v>
      </c>
      <c r="F14" s="66">
        <v>81.7</v>
      </c>
      <c r="G14" s="66">
        <v>18.3</v>
      </c>
      <c r="H14" s="66">
        <v>81.099999999999994</v>
      </c>
      <c r="I14" s="66">
        <v>18.899999999999999</v>
      </c>
      <c r="J14" s="66">
        <v>81.8</v>
      </c>
      <c r="K14" s="66">
        <v>18.2</v>
      </c>
      <c r="L14" s="66">
        <v>79.400000000000006</v>
      </c>
      <c r="M14" s="66">
        <v>20.6</v>
      </c>
      <c r="N14" s="66">
        <v>60.5</v>
      </c>
      <c r="O14" s="66">
        <v>39.5</v>
      </c>
      <c r="P14" s="66">
        <v>78.099999999999994</v>
      </c>
      <c r="Q14" s="66">
        <v>21.9</v>
      </c>
      <c r="R14" s="66">
        <v>78.099999999999994</v>
      </c>
      <c r="S14" s="66">
        <v>21.9</v>
      </c>
      <c r="T14" s="66">
        <v>74.900000000000006</v>
      </c>
      <c r="U14" s="66">
        <v>25.1</v>
      </c>
      <c r="V14" s="66">
        <v>83.3</v>
      </c>
      <c r="W14" s="66">
        <v>16.7</v>
      </c>
      <c r="X14" s="66" t="s">
        <v>85</v>
      </c>
      <c r="Y14" s="77" t="s">
        <v>85</v>
      </c>
      <c r="Z14" s="66"/>
      <c r="AA14" s="66"/>
      <c r="AB14" s="66"/>
      <c r="AC14" s="66"/>
      <c r="AD14" s="66"/>
      <c r="AE14" s="66"/>
      <c r="AF14" s="66"/>
      <c r="AG14" s="66"/>
      <c r="AH14" s="66"/>
      <c r="AI14" s="66"/>
    </row>
    <row r="15" spans="1:35" x14ac:dyDescent="0.2">
      <c r="A15" s="13" t="s">
        <v>31</v>
      </c>
      <c r="B15" s="67">
        <v>67.83</v>
      </c>
      <c r="C15" s="66">
        <v>32.17</v>
      </c>
      <c r="D15" s="66">
        <v>66.900000000000006</v>
      </c>
      <c r="E15" s="66">
        <v>33.1</v>
      </c>
      <c r="F15" s="66">
        <v>72.599999999999994</v>
      </c>
      <c r="G15" s="66">
        <v>27.4</v>
      </c>
      <c r="H15" s="66">
        <v>71.099999999999994</v>
      </c>
      <c r="I15" s="66">
        <v>28.9</v>
      </c>
      <c r="J15" s="66">
        <v>73.400000000000006</v>
      </c>
      <c r="K15" s="66">
        <v>26.6</v>
      </c>
      <c r="L15" s="66">
        <v>73.3</v>
      </c>
      <c r="M15" s="66">
        <v>26.7</v>
      </c>
      <c r="N15" s="66">
        <v>73</v>
      </c>
      <c r="O15" s="66">
        <v>27</v>
      </c>
      <c r="P15" s="66">
        <v>71</v>
      </c>
      <c r="Q15" s="66">
        <v>29</v>
      </c>
      <c r="R15" s="66">
        <v>71</v>
      </c>
      <c r="S15" s="66">
        <v>29</v>
      </c>
      <c r="T15" s="66">
        <v>68.400000000000006</v>
      </c>
      <c r="U15" s="66">
        <v>31.6</v>
      </c>
      <c r="V15" s="66">
        <v>74.400000000000006</v>
      </c>
      <c r="W15" s="66">
        <v>25.6</v>
      </c>
      <c r="X15" s="66" t="s">
        <v>85</v>
      </c>
      <c r="Y15" s="77" t="s">
        <v>85</v>
      </c>
      <c r="Z15" s="66"/>
      <c r="AA15" s="66"/>
      <c r="AB15" s="66"/>
      <c r="AC15" s="66"/>
      <c r="AD15" s="66"/>
      <c r="AE15" s="66"/>
      <c r="AF15" s="66"/>
      <c r="AG15" s="66"/>
      <c r="AH15" s="66"/>
      <c r="AI15" s="66"/>
    </row>
    <row r="16" spans="1:35" ht="18" x14ac:dyDescent="0.2">
      <c r="A16" s="120" t="s">
        <v>101</v>
      </c>
      <c r="B16" s="124"/>
      <c r="C16" s="125"/>
      <c r="D16" s="66"/>
      <c r="E16" s="125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77"/>
      <c r="Z16" s="66"/>
      <c r="AA16" s="66"/>
      <c r="AB16" s="66"/>
      <c r="AC16" s="66"/>
      <c r="AD16" s="66"/>
      <c r="AE16" s="66"/>
      <c r="AF16" s="66"/>
      <c r="AG16" s="66"/>
      <c r="AH16" s="66"/>
      <c r="AI16" s="66"/>
    </row>
    <row r="17" spans="1:35" x14ac:dyDescent="0.2">
      <c r="A17" s="48" t="s">
        <v>21</v>
      </c>
      <c r="B17" s="71">
        <v>65.3</v>
      </c>
      <c r="C17" s="68">
        <v>34.700000000000003</v>
      </c>
      <c r="D17" s="68">
        <v>66.599999999999994</v>
      </c>
      <c r="E17" s="68">
        <v>33.4</v>
      </c>
      <c r="F17" s="68">
        <v>66.400000000000006</v>
      </c>
      <c r="G17" s="68">
        <v>33.6</v>
      </c>
      <c r="H17" s="68">
        <v>70.3</v>
      </c>
      <c r="I17" s="68">
        <v>29.7</v>
      </c>
      <c r="J17" s="68">
        <v>72.400000000000006</v>
      </c>
      <c r="K17" s="68">
        <v>27.6</v>
      </c>
      <c r="L17" s="68">
        <v>71.2</v>
      </c>
      <c r="M17" s="68">
        <v>28.8</v>
      </c>
      <c r="N17" s="68">
        <v>75.599999999999994</v>
      </c>
      <c r="O17" s="68">
        <v>24.5</v>
      </c>
      <c r="P17" s="68">
        <v>74</v>
      </c>
      <c r="Q17" s="68">
        <v>26</v>
      </c>
      <c r="R17" s="68">
        <v>74</v>
      </c>
      <c r="S17" s="68">
        <v>26</v>
      </c>
      <c r="T17" s="68">
        <v>74.900000000000006</v>
      </c>
      <c r="U17" s="68">
        <v>25.1</v>
      </c>
      <c r="V17" s="68" t="s">
        <v>85</v>
      </c>
      <c r="W17" s="68" t="s">
        <v>85</v>
      </c>
      <c r="X17" s="68" t="s">
        <v>85</v>
      </c>
      <c r="Y17" s="78" t="s">
        <v>85</v>
      </c>
      <c r="Z17" s="68"/>
      <c r="AA17" s="68"/>
      <c r="AB17" s="68"/>
      <c r="AC17" s="68"/>
      <c r="AD17" s="68"/>
      <c r="AE17" s="68"/>
      <c r="AF17" s="68"/>
      <c r="AG17" s="68"/>
      <c r="AH17" s="68"/>
      <c r="AI17" s="68"/>
    </row>
    <row r="18" spans="1:35" x14ac:dyDescent="0.2">
      <c r="A18" s="13" t="s">
        <v>45</v>
      </c>
      <c r="B18" s="67">
        <v>73.7</v>
      </c>
      <c r="C18" s="66">
        <v>26.3</v>
      </c>
      <c r="D18" s="66">
        <v>84.1</v>
      </c>
      <c r="E18" s="66">
        <v>15.8</v>
      </c>
      <c r="F18" s="66">
        <v>88</v>
      </c>
      <c r="G18" s="66">
        <v>12</v>
      </c>
      <c r="H18" s="66">
        <v>91.4</v>
      </c>
      <c r="I18" s="66">
        <v>8.6</v>
      </c>
      <c r="J18" s="66">
        <v>81.599999999999994</v>
      </c>
      <c r="K18" s="66">
        <v>18.399999999999999</v>
      </c>
      <c r="L18" s="66">
        <v>88.7</v>
      </c>
      <c r="M18" s="66">
        <v>11.3</v>
      </c>
      <c r="N18" s="66">
        <v>88.6</v>
      </c>
      <c r="O18" s="66">
        <v>11.4</v>
      </c>
      <c r="P18" s="66">
        <v>77.7</v>
      </c>
      <c r="Q18" s="66">
        <v>22.3</v>
      </c>
      <c r="R18" s="66">
        <v>77.7</v>
      </c>
      <c r="S18" s="66">
        <v>22.3</v>
      </c>
      <c r="T18" s="66">
        <v>85.7</v>
      </c>
      <c r="U18" s="66">
        <v>14.3</v>
      </c>
      <c r="V18" s="68" t="s">
        <v>85</v>
      </c>
      <c r="W18" s="68" t="s">
        <v>85</v>
      </c>
      <c r="X18" s="66" t="s">
        <v>85</v>
      </c>
      <c r="Y18" s="77" t="s">
        <v>85</v>
      </c>
      <c r="Z18" s="66"/>
      <c r="AA18" s="66"/>
      <c r="AB18" s="66"/>
      <c r="AC18" s="66"/>
      <c r="AD18" s="66"/>
      <c r="AE18" s="66"/>
      <c r="AF18" s="66"/>
      <c r="AG18" s="66"/>
      <c r="AH18" s="66"/>
      <c r="AI18" s="66"/>
    </row>
    <row r="19" spans="1:35" x14ac:dyDescent="0.2">
      <c r="A19" s="13" t="s">
        <v>35</v>
      </c>
      <c r="B19" s="67">
        <v>74.8</v>
      </c>
      <c r="C19" s="66">
        <v>25.2</v>
      </c>
      <c r="D19" s="66">
        <v>77.3</v>
      </c>
      <c r="E19" s="66">
        <v>22.7</v>
      </c>
      <c r="F19" s="66">
        <v>78.2</v>
      </c>
      <c r="G19" s="66">
        <v>21.8</v>
      </c>
      <c r="H19" s="66">
        <v>79.400000000000006</v>
      </c>
      <c r="I19" s="66">
        <v>20.6</v>
      </c>
      <c r="J19" s="66">
        <v>82.7</v>
      </c>
      <c r="K19" s="66">
        <v>17.3</v>
      </c>
      <c r="L19" s="66">
        <v>76.5</v>
      </c>
      <c r="M19" s="66">
        <v>23.5</v>
      </c>
      <c r="N19" s="66">
        <v>82.2</v>
      </c>
      <c r="O19" s="66">
        <v>17.8</v>
      </c>
      <c r="P19" s="66">
        <v>83.7</v>
      </c>
      <c r="Q19" s="66">
        <v>16.3</v>
      </c>
      <c r="R19" s="66">
        <v>83.7</v>
      </c>
      <c r="S19" s="66">
        <v>16.3</v>
      </c>
      <c r="T19" s="66">
        <v>83.9</v>
      </c>
      <c r="U19" s="66">
        <v>16.100000000000001</v>
      </c>
      <c r="V19" s="68" t="s">
        <v>85</v>
      </c>
      <c r="W19" s="68" t="s">
        <v>85</v>
      </c>
      <c r="X19" s="66" t="s">
        <v>85</v>
      </c>
      <c r="Y19" s="77" t="s">
        <v>85</v>
      </c>
      <c r="Z19" s="66"/>
      <c r="AA19" s="66"/>
      <c r="AB19" s="66"/>
      <c r="AC19" s="66"/>
      <c r="AD19" s="66"/>
      <c r="AE19" s="66"/>
      <c r="AF19" s="66"/>
      <c r="AG19" s="66"/>
      <c r="AH19" s="66"/>
      <c r="AI19" s="66"/>
    </row>
    <row r="20" spans="1:35" x14ac:dyDescent="0.2">
      <c r="A20" s="13" t="s">
        <v>36</v>
      </c>
      <c r="B20" s="67">
        <v>90.1</v>
      </c>
      <c r="C20" s="66">
        <v>9.9</v>
      </c>
      <c r="D20" s="66">
        <v>90.3</v>
      </c>
      <c r="E20" s="66">
        <v>9.9</v>
      </c>
      <c r="F20" s="66">
        <v>89.2</v>
      </c>
      <c r="G20" s="66">
        <v>10.8</v>
      </c>
      <c r="H20" s="66">
        <v>92.7</v>
      </c>
      <c r="I20" s="66">
        <v>7.3</v>
      </c>
      <c r="J20" s="66">
        <v>92.3</v>
      </c>
      <c r="K20" s="66">
        <v>7.7</v>
      </c>
      <c r="L20" s="66">
        <v>92.8</v>
      </c>
      <c r="M20" s="66">
        <v>7.2</v>
      </c>
      <c r="N20" s="66">
        <v>90.6</v>
      </c>
      <c r="O20" s="66">
        <v>9.4</v>
      </c>
      <c r="P20" s="66">
        <v>91.7</v>
      </c>
      <c r="Q20" s="66">
        <v>8.3000000000000007</v>
      </c>
      <c r="R20" s="66">
        <v>91.7</v>
      </c>
      <c r="S20" s="66">
        <v>8.3000000000000007</v>
      </c>
      <c r="T20" s="66">
        <v>86.6</v>
      </c>
      <c r="U20" s="66">
        <v>13.4</v>
      </c>
      <c r="V20" s="68" t="s">
        <v>85</v>
      </c>
      <c r="W20" s="68" t="s">
        <v>85</v>
      </c>
      <c r="X20" s="66" t="s">
        <v>85</v>
      </c>
      <c r="Y20" s="77" t="s">
        <v>85</v>
      </c>
      <c r="Z20" s="66"/>
      <c r="AA20" s="66"/>
      <c r="AB20" s="66"/>
      <c r="AC20" s="66"/>
      <c r="AD20" s="66"/>
      <c r="AE20" s="66"/>
      <c r="AF20" s="66"/>
      <c r="AG20" s="66"/>
      <c r="AH20" s="66"/>
      <c r="AI20" s="66"/>
    </row>
    <row r="21" spans="1:35" x14ac:dyDescent="0.2">
      <c r="A21" s="35" t="s">
        <v>13</v>
      </c>
      <c r="B21" s="67">
        <v>57.1</v>
      </c>
      <c r="C21" s="66">
        <v>42.9</v>
      </c>
      <c r="D21" s="66">
        <v>55.6</v>
      </c>
      <c r="E21" s="66">
        <v>44.4</v>
      </c>
      <c r="F21" s="66">
        <v>57.5</v>
      </c>
      <c r="G21" s="66">
        <v>42.5</v>
      </c>
      <c r="H21" s="66">
        <v>61.9</v>
      </c>
      <c r="I21" s="66">
        <v>38.1</v>
      </c>
      <c r="J21" s="66">
        <v>63</v>
      </c>
      <c r="K21" s="66">
        <v>37</v>
      </c>
      <c r="L21" s="66">
        <v>63.1</v>
      </c>
      <c r="M21" s="66">
        <v>36.9</v>
      </c>
      <c r="N21" s="66">
        <v>68.400000000000006</v>
      </c>
      <c r="O21" s="66">
        <v>31.6</v>
      </c>
      <c r="P21" s="66">
        <v>65.099999999999994</v>
      </c>
      <c r="Q21" s="66">
        <v>34.9</v>
      </c>
      <c r="R21" s="66">
        <v>65.099999999999994</v>
      </c>
      <c r="S21" s="66">
        <v>34.9</v>
      </c>
      <c r="T21" s="66">
        <v>66.2</v>
      </c>
      <c r="U21" s="66">
        <v>33.799999999999997</v>
      </c>
      <c r="V21" s="68" t="s">
        <v>85</v>
      </c>
      <c r="W21" s="68" t="s">
        <v>85</v>
      </c>
      <c r="X21" s="66" t="s">
        <v>85</v>
      </c>
      <c r="Y21" s="77" t="s">
        <v>85</v>
      </c>
      <c r="Z21" s="66"/>
      <c r="AA21" s="66"/>
      <c r="AB21" s="66"/>
      <c r="AC21" s="66"/>
      <c r="AD21" s="66"/>
      <c r="AE21" s="66"/>
      <c r="AF21" s="66"/>
      <c r="AG21" s="66"/>
      <c r="AH21" s="66"/>
      <c r="AI21" s="66"/>
    </row>
    <row r="22" spans="1:35" x14ac:dyDescent="0.2">
      <c r="A22" s="120" t="s">
        <v>148</v>
      </c>
      <c r="B22" s="123"/>
      <c r="C22" s="28"/>
      <c r="D22" s="66"/>
      <c r="E22" s="28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8"/>
      <c r="W22" s="68"/>
      <c r="X22" s="66"/>
      <c r="Y22" s="126"/>
      <c r="Z22" s="66"/>
      <c r="AA22" s="66"/>
      <c r="AB22" s="66"/>
      <c r="AC22" s="66"/>
      <c r="AD22" s="66"/>
      <c r="AE22" s="66"/>
      <c r="AF22" s="66"/>
      <c r="AG22" s="66"/>
      <c r="AH22" s="66"/>
      <c r="AI22" s="66"/>
    </row>
    <row r="23" spans="1:35" x14ac:dyDescent="0.2">
      <c r="A23" s="48" t="s">
        <v>21</v>
      </c>
      <c r="B23" s="71">
        <v>65.94</v>
      </c>
      <c r="C23" s="68">
        <v>34.06</v>
      </c>
      <c r="D23" s="66">
        <v>68.099999999999994</v>
      </c>
      <c r="E23" s="68">
        <v>31.9</v>
      </c>
      <c r="F23" s="66" t="s">
        <v>80</v>
      </c>
      <c r="G23" s="66" t="s">
        <v>80</v>
      </c>
      <c r="H23" s="66" t="s">
        <v>80</v>
      </c>
      <c r="I23" s="66" t="s">
        <v>80</v>
      </c>
      <c r="J23" s="66" t="s">
        <v>80</v>
      </c>
      <c r="K23" s="66" t="s">
        <v>80</v>
      </c>
      <c r="L23" s="66" t="s">
        <v>80</v>
      </c>
      <c r="M23" s="66" t="s">
        <v>80</v>
      </c>
      <c r="N23" s="66" t="s">
        <v>80</v>
      </c>
      <c r="O23" s="66" t="s">
        <v>80</v>
      </c>
      <c r="P23" s="66" t="s">
        <v>80</v>
      </c>
      <c r="Q23" s="66" t="s">
        <v>80</v>
      </c>
      <c r="R23" s="66" t="s">
        <v>80</v>
      </c>
      <c r="S23" s="66" t="s">
        <v>80</v>
      </c>
      <c r="T23" s="66" t="s">
        <v>80</v>
      </c>
      <c r="U23" s="66" t="s">
        <v>80</v>
      </c>
      <c r="V23" s="66" t="s">
        <v>80</v>
      </c>
      <c r="W23" s="66" t="s">
        <v>80</v>
      </c>
      <c r="X23" s="66" t="s">
        <v>80</v>
      </c>
      <c r="Y23" s="126" t="s">
        <v>80</v>
      </c>
      <c r="Z23" s="66"/>
      <c r="AA23" s="66"/>
      <c r="AB23" s="66"/>
      <c r="AC23" s="66"/>
      <c r="AD23" s="66"/>
      <c r="AE23" s="66"/>
      <c r="AF23" s="66"/>
      <c r="AG23" s="66"/>
      <c r="AH23" s="66"/>
      <c r="AI23" s="66"/>
    </row>
    <row r="24" spans="1:35" x14ac:dyDescent="0.2">
      <c r="A24" s="13" t="s">
        <v>35</v>
      </c>
      <c r="B24" s="67">
        <v>79.400000000000006</v>
      </c>
      <c r="C24" s="66">
        <v>20.6</v>
      </c>
      <c r="D24" s="66">
        <v>82.1</v>
      </c>
      <c r="E24" s="66">
        <v>17.899999999999999</v>
      </c>
      <c r="F24" s="66" t="s">
        <v>80</v>
      </c>
      <c r="G24" s="66" t="s">
        <v>80</v>
      </c>
      <c r="H24" s="66" t="s">
        <v>80</v>
      </c>
      <c r="I24" s="66" t="s">
        <v>80</v>
      </c>
      <c r="J24" s="66" t="s">
        <v>80</v>
      </c>
      <c r="K24" s="66" t="s">
        <v>80</v>
      </c>
      <c r="L24" s="66" t="s">
        <v>80</v>
      </c>
      <c r="M24" s="66" t="s">
        <v>80</v>
      </c>
      <c r="N24" s="66" t="s">
        <v>80</v>
      </c>
      <c r="O24" s="66" t="s">
        <v>80</v>
      </c>
      <c r="P24" s="66" t="s">
        <v>80</v>
      </c>
      <c r="Q24" s="66" t="s">
        <v>80</v>
      </c>
      <c r="R24" s="66" t="s">
        <v>80</v>
      </c>
      <c r="S24" s="66" t="s">
        <v>80</v>
      </c>
      <c r="T24" s="66" t="s">
        <v>80</v>
      </c>
      <c r="U24" s="66" t="s">
        <v>80</v>
      </c>
      <c r="V24" s="66" t="s">
        <v>80</v>
      </c>
      <c r="W24" s="66" t="s">
        <v>80</v>
      </c>
      <c r="X24" s="66" t="s">
        <v>80</v>
      </c>
      <c r="Y24" s="126" t="s">
        <v>80</v>
      </c>
      <c r="Z24" s="66"/>
      <c r="AA24" s="66"/>
      <c r="AB24" s="66"/>
      <c r="AC24" s="66"/>
      <c r="AD24" s="66"/>
      <c r="AE24" s="66"/>
      <c r="AF24" s="66"/>
      <c r="AG24" s="66"/>
      <c r="AH24" s="66"/>
      <c r="AI24" s="66"/>
    </row>
    <row r="25" spans="1:35" x14ac:dyDescent="0.2">
      <c r="A25" s="13" t="s">
        <v>36</v>
      </c>
      <c r="B25" s="67">
        <v>93.6</v>
      </c>
      <c r="C25" s="66">
        <v>6.6</v>
      </c>
      <c r="D25" s="66">
        <v>89.3</v>
      </c>
      <c r="E25" s="66">
        <v>10.7</v>
      </c>
      <c r="F25" s="66" t="s">
        <v>80</v>
      </c>
      <c r="G25" s="66" t="s">
        <v>80</v>
      </c>
      <c r="H25" s="66" t="s">
        <v>80</v>
      </c>
      <c r="I25" s="66" t="s">
        <v>80</v>
      </c>
      <c r="J25" s="66" t="s">
        <v>80</v>
      </c>
      <c r="K25" s="66" t="s">
        <v>80</v>
      </c>
      <c r="L25" s="66" t="s">
        <v>80</v>
      </c>
      <c r="M25" s="66" t="s">
        <v>80</v>
      </c>
      <c r="N25" s="66" t="s">
        <v>80</v>
      </c>
      <c r="O25" s="66" t="s">
        <v>80</v>
      </c>
      <c r="P25" s="66" t="s">
        <v>80</v>
      </c>
      <c r="Q25" s="66" t="s">
        <v>80</v>
      </c>
      <c r="R25" s="66" t="s">
        <v>80</v>
      </c>
      <c r="S25" s="66" t="s">
        <v>80</v>
      </c>
      <c r="T25" s="66" t="s">
        <v>80</v>
      </c>
      <c r="U25" s="66" t="s">
        <v>80</v>
      </c>
      <c r="V25" s="66" t="s">
        <v>80</v>
      </c>
      <c r="W25" s="66" t="s">
        <v>80</v>
      </c>
      <c r="X25" s="66" t="s">
        <v>80</v>
      </c>
      <c r="Y25" s="126" t="s">
        <v>80</v>
      </c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x14ac:dyDescent="0.2">
      <c r="A26" s="35" t="s">
        <v>13</v>
      </c>
      <c r="B26" s="67">
        <v>55.1</v>
      </c>
      <c r="C26" s="66">
        <v>44.9</v>
      </c>
      <c r="D26" s="66" t="s">
        <v>150</v>
      </c>
      <c r="E26" s="66" t="s">
        <v>151</v>
      </c>
      <c r="F26" s="66" t="s">
        <v>80</v>
      </c>
      <c r="G26" s="66" t="s">
        <v>80</v>
      </c>
      <c r="H26" s="66" t="s">
        <v>80</v>
      </c>
      <c r="I26" s="66" t="s">
        <v>80</v>
      </c>
      <c r="J26" s="66" t="s">
        <v>80</v>
      </c>
      <c r="K26" s="66" t="s">
        <v>80</v>
      </c>
      <c r="L26" s="66" t="s">
        <v>80</v>
      </c>
      <c r="M26" s="66" t="s">
        <v>80</v>
      </c>
      <c r="N26" s="66" t="s">
        <v>80</v>
      </c>
      <c r="O26" s="66" t="s">
        <v>80</v>
      </c>
      <c r="P26" s="66" t="s">
        <v>80</v>
      </c>
      <c r="Q26" s="66" t="s">
        <v>80</v>
      </c>
      <c r="R26" s="66" t="s">
        <v>80</v>
      </c>
      <c r="S26" s="66" t="s">
        <v>80</v>
      </c>
      <c r="T26" s="66" t="s">
        <v>80</v>
      </c>
      <c r="U26" s="66" t="s">
        <v>80</v>
      </c>
      <c r="V26" s="66" t="s">
        <v>80</v>
      </c>
      <c r="W26" s="66" t="s">
        <v>80</v>
      </c>
      <c r="X26" s="66" t="s">
        <v>80</v>
      </c>
      <c r="Y26" s="126" t="s">
        <v>80</v>
      </c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s="2" customFormat="1" ht="18" x14ac:dyDescent="0.2">
      <c r="A27" s="120" t="s">
        <v>149</v>
      </c>
      <c r="B27" s="127"/>
      <c r="D27" s="66"/>
      <c r="F27" s="66" t="s">
        <v>80</v>
      </c>
      <c r="G27" s="66" t="s">
        <v>80</v>
      </c>
      <c r="H27" s="66" t="s">
        <v>80</v>
      </c>
      <c r="I27" s="66" t="s">
        <v>80</v>
      </c>
      <c r="J27" s="66" t="s">
        <v>80</v>
      </c>
      <c r="K27" s="66" t="s">
        <v>80</v>
      </c>
      <c r="L27" s="66" t="s">
        <v>80</v>
      </c>
      <c r="M27" s="66" t="s">
        <v>80</v>
      </c>
      <c r="N27" s="66" t="s">
        <v>80</v>
      </c>
      <c r="O27" s="66" t="s">
        <v>80</v>
      </c>
      <c r="P27" s="66" t="s">
        <v>80</v>
      </c>
      <c r="Q27" s="66" t="s">
        <v>80</v>
      </c>
      <c r="R27" s="66" t="s">
        <v>80</v>
      </c>
      <c r="S27" s="66" t="s">
        <v>80</v>
      </c>
      <c r="T27" s="66" t="s">
        <v>80</v>
      </c>
      <c r="U27" s="66" t="s">
        <v>80</v>
      </c>
      <c r="V27" s="66" t="s">
        <v>80</v>
      </c>
      <c r="W27" s="66" t="s">
        <v>80</v>
      </c>
      <c r="X27" s="66" t="s">
        <v>80</v>
      </c>
      <c r="Y27" s="126" t="s">
        <v>80</v>
      </c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s="2" customFormat="1" x14ac:dyDescent="0.2">
      <c r="A28" s="48" t="s">
        <v>21</v>
      </c>
      <c r="B28" s="71">
        <v>67.510000000000005</v>
      </c>
      <c r="C28" s="68">
        <v>32.49</v>
      </c>
      <c r="D28" s="66">
        <v>68.099999999999994</v>
      </c>
      <c r="E28" s="68">
        <v>31.9</v>
      </c>
      <c r="F28" s="66" t="s">
        <v>80</v>
      </c>
      <c r="G28" s="66" t="s">
        <v>80</v>
      </c>
      <c r="H28" s="66" t="s">
        <v>80</v>
      </c>
      <c r="I28" s="66" t="s">
        <v>80</v>
      </c>
      <c r="J28" s="66" t="s">
        <v>80</v>
      </c>
      <c r="K28" s="66" t="s">
        <v>80</v>
      </c>
      <c r="L28" s="66" t="s">
        <v>80</v>
      </c>
      <c r="M28" s="66" t="s">
        <v>80</v>
      </c>
      <c r="N28" s="66" t="s">
        <v>80</v>
      </c>
      <c r="O28" s="66" t="s">
        <v>80</v>
      </c>
      <c r="P28" s="66" t="s">
        <v>80</v>
      </c>
      <c r="Q28" s="66" t="s">
        <v>80</v>
      </c>
      <c r="R28" s="66" t="s">
        <v>80</v>
      </c>
      <c r="S28" s="66" t="s">
        <v>80</v>
      </c>
      <c r="T28" s="66" t="s">
        <v>80</v>
      </c>
      <c r="U28" s="66" t="s">
        <v>80</v>
      </c>
      <c r="V28" s="66" t="s">
        <v>80</v>
      </c>
      <c r="W28" s="66" t="s">
        <v>80</v>
      </c>
      <c r="X28" s="66" t="s">
        <v>80</v>
      </c>
      <c r="Y28" s="126" t="s">
        <v>80</v>
      </c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s="2" customFormat="1" x14ac:dyDescent="0.2">
      <c r="A29" s="13" t="s">
        <v>35</v>
      </c>
      <c r="B29" s="67">
        <v>80.2</v>
      </c>
      <c r="C29" s="66">
        <v>19.8</v>
      </c>
      <c r="D29" s="66">
        <v>82.1</v>
      </c>
      <c r="E29" s="66">
        <v>17.899999999999999</v>
      </c>
      <c r="F29" s="66" t="s">
        <v>80</v>
      </c>
      <c r="G29" s="66" t="s">
        <v>80</v>
      </c>
      <c r="H29" s="66" t="s">
        <v>80</v>
      </c>
      <c r="I29" s="66" t="s">
        <v>80</v>
      </c>
      <c r="J29" s="66" t="s">
        <v>80</v>
      </c>
      <c r="K29" s="66" t="s">
        <v>80</v>
      </c>
      <c r="L29" s="66" t="s">
        <v>80</v>
      </c>
      <c r="M29" s="66" t="s">
        <v>80</v>
      </c>
      <c r="N29" s="66" t="s">
        <v>80</v>
      </c>
      <c r="O29" s="66" t="s">
        <v>80</v>
      </c>
      <c r="P29" s="66" t="s">
        <v>80</v>
      </c>
      <c r="Q29" s="66" t="s">
        <v>80</v>
      </c>
      <c r="R29" s="66" t="s">
        <v>80</v>
      </c>
      <c r="S29" s="66" t="s">
        <v>80</v>
      </c>
      <c r="T29" s="66" t="s">
        <v>80</v>
      </c>
      <c r="U29" s="66" t="s">
        <v>80</v>
      </c>
      <c r="V29" s="66" t="s">
        <v>80</v>
      </c>
      <c r="W29" s="66" t="s">
        <v>80</v>
      </c>
      <c r="X29" s="66" t="s">
        <v>80</v>
      </c>
      <c r="Y29" s="126" t="s">
        <v>80</v>
      </c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s="2" customFormat="1" x14ac:dyDescent="0.2">
      <c r="A30" s="13" t="s">
        <v>36</v>
      </c>
      <c r="B30" s="67">
        <v>93.2</v>
      </c>
      <c r="C30" s="66">
        <v>6.8</v>
      </c>
      <c r="D30" s="66">
        <v>91.7</v>
      </c>
      <c r="E30" s="66">
        <v>8.3000000000000007</v>
      </c>
      <c r="F30" s="66" t="s">
        <v>80</v>
      </c>
      <c r="G30" s="66" t="s">
        <v>80</v>
      </c>
      <c r="H30" s="66" t="s">
        <v>80</v>
      </c>
      <c r="I30" s="66" t="s">
        <v>80</v>
      </c>
      <c r="J30" s="66" t="s">
        <v>80</v>
      </c>
      <c r="K30" s="66" t="s">
        <v>80</v>
      </c>
      <c r="L30" s="66" t="s">
        <v>80</v>
      </c>
      <c r="M30" s="66" t="s">
        <v>80</v>
      </c>
      <c r="N30" s="66" t="s">
        <v>80</v>
      </c>
      <c r="O30" s="66" t="s">
        <v>80</v>
      </c>
      <c r="P30" s="66" t="s">
        <v>80</v>
      </c>
      <c r="Q30" s="66" t="s">
        <v>80</v>
      </c>
      <c r="R30" s="66" t="s">
        <v>80</v>
      </c>
      <c r="S30" s="66" t="s">
        <v>80</v>
      </c>
      <c r="T30" s="66" t="s">
        <v>80</v>
      </c>
      <c r="U30" s="66" t="s">
        <v>80</v>
      </c>
      <c r="V30" s="66" t="s">
        <v>80</v>
      </c>
      <c r="W30" s="66" t="s">
        <v>80</v>
      </c>
      <c r="X30" s="66" t="s">
        <v>80</v>
      </c>
      <c r="Y30" s="126" t="s">
        <v>80</v>
      </c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s="2" customFormat="1" x14ac:dyDescent="0.2">
      <c r="A31" s="35" t="s">
        <v>13</v>
      </c>
      <c r="B31" s="72">
        <v>56.5</v>
      </c>
      <c r="C31" s="73">
        <v>43.5</v>
      </c>
      <c r="D31" s="73">
        <v>57.4</v>
      </c>
      <c r="E31" s="73">
        <v>42.6</v>
      </c>
      <c r="F31" s="73" t="s">
        <v>80</v>
      </c>
      <c r="G31" s="73" t="s">
        <v>80</v>
      </c>
      <c r="H31" s="73" t="s">
        <v>80</v>
      </c>
      <c r="I31" s="73" t="s">
        <v>80</v>
      </c>
      <c r="J31" s="73" t="s">
        <v>80</v>
      </c>
      <c r="K31" s="73" t="s">
        <v>80</v>
      </c>
      <c r="L31" s="73" t="s">
        <v>80</v>
      </c>
      <c r="M31" s="73" t="s">
        <v>80</v>
      </c>
      <c r="N31" s="73" t="s">
        <v>80</v>
      </c>
      <c r="O31" s="73" t="s">
        <v>80</v>
      </c>
      <c r="P31" s="73" t="s">
        <v>80</v>
      </c>
      <c r="Q31" s="73" t="s">
        <v>80</v>
      </c>
      <c r="R31" s="73" t="s">
        <v>80</v>
      </c>
      <c r="S31" s="73" t="s">
        <v>80</v>
      </c>
      <c r="T31" s="73" t="s">
        <v>80</v>
      </c>
      <c r="U31" s="73" t="s">
        <v>80</v>
      </c>
      <c r="V31" s="73" t="s">
        <v>80</v>
      </c>
      <c r="W31" s="73" t="s">
        <v>80</v>
      </c>
      <c r="X31" s="73" t="s">
        <v>80</v>
      </c>
      <c r="Y31" s="128" t="s">
        <v>80</v>
      </c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s="2" customFormat="1" x14ac:dyDescent="0.2">
      <c r="A32" s="22"/>
      <c r="B32" s="22"/>
      <c r="C32" s="22"/>
      <c r="D32" s="22"/>
      <c r="E32" s="22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s="2" customFormat="1" x14ac:dyDescent="0.2">
      <c r="A33" s="22"/>
      <c r="B33" s="22"/>
      <c r="C33" s="22"/>
      <c r="D33" s="22"/>
      <c r="E33" s="22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s="2" customFormat="1" x14ac:dyDescent="0.2">
      <c r="A34" s="22"/>
      <c r="B34" s="22"/>
      <c r="C34" s="22"/>
      <c r="D34" s="22"/>
      <c r="E34" s="22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s="2" customFormat="1" x14ac:dyDescent="0.2">
      <c r="A35" s="22"/>
      <c r="B35" s="22"/>
      <c r="C35" s="22"/>
      <c r="D35" s="22"/>
      <c r="E35" s="22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s="2" customFormat="1" x14ac:dyDescent="0.2">
      <c r="A36" s="22"/>
      <c r="B36" s="22"/>
      <c r="C36" s="22"/>
      <c r="D36" s="22"/>
      <c r="E36" s="22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s="2" customFormat="1" x14ac:dyDescent="0.2">
      <c r="A37" s="22"/>
      <c r="B37" s="22"/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s="2" customFormat="1" x14ac:dyDescent="0.2">
      <c r="A38" s="22"/>
      <c r="B38" s="22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s="2" customFormat="1" x14ac:dyDescent="0.2">
      <c r="A39" s="22"/>
      <c r="B39" s="22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s="2" customFormat="1" x14ac:dyDescent="0.2">
      <c r="A40" s="22"/>
      <c r="B40" s="22"/>
      <c r="C40" s="22"/>
      <c r="D40" s="22"/>
      <c r="E40" s="22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s="2" customFormat="1" x14ac:dyDescent="0.2">
      <c r="A41" s="22"/>
      <c r="B41" s="22"/>
      <c r="C41" s="22"/>
      <c r="D41" s="22"/>
      <c r="E41" s="22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s="2" customFormat="1" x14ac:dyDescent="0.2">
      <c r="A42" s="22"/>
      <c r="B42" s="22"/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s="2" customFormat="1" x14ac:dyDescent="0.2">
      <c r="A43" s="22"/>
      <c r="B43" s="22"/>
      <c r="C43" s="22"/>
      <c r="D43" s="22"/>
      <c r="E43" s="22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s="2" customFormat="1" x14ac:dyDescent="0.2">
      <c r="A44" s="22"/>
      <c r="B44" s="22"/>
      <c r="C44" s="22"/>
      <c r="D44" s="22"/>
      <c r="E44" s="22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s="2" customFormat="1" x14ac:dyDescent="0.2">
      <c r="A45" s="22"/>
      <c r="B45" s="22"/>
      <c r="C45" s="22"/>
      <c r="D45" s="22"/>
      <c r="E45" s="22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s="2" customFormat="1" x14ac:dyDescent="0.2">
      <c r="A46" s="22"/>
      <c r="B46" s="22"/>
      <c r="C46" s="22"/>
      <c r="D46" s="22"/>
      <c r="E46" s="22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s="2" customFormat="1" x14ac:dyDescent="0.2">
      <c r="A47" s="22"/>
      <c r="B47" s="22"/>
      <c r="C47" s="22"/>
      <c r="D47" s="22"/>
      <c r="E47" s="22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s="2" customFormat="1" x14ac:dyDescent="0.2">
      <c r="A48" s="22"/>
      <c r="B48" s="22"/>
      <c r="C48" s="22"/>
      <c r="D48" s="22"/>
      <c r="E48" s="22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s="2" customFormat="1" x14ac:dyDescent="0.2">
      <c r="A49" s="22"/>
      <c r="B49" s="22"/>
      <c r="C49" s="22"/>
      <c r="D49" s="22"/>
      <c r="E49" s="22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s="2" customFormat="1" x14ac:dyDescent="0.2">
      <c r="A50" s="22"/>
      <c r="B50" s="22"/>
      <c r="C50" s="22"/>
      <c r="D50" s="22"/>
      <c r="E50" s="22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s="2" customFormat="1" x14ac:dyDescent="0.2">
      <c r="A51" s="22"/>
      <c r="B51" s="22"/>
      <c r="C51" s="22"/>
      <c r="D51" s="22"/>
      <c r="E51" s="22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s="2" customFormat="1" x14ac:dyDescent="0.2">
      <c r="A52" s="22"/>
      <c r="B52" s="22"/>
      <c r="C52" s="22"/>
      <c r="D52" s="22"/>
      <c r="E52" s="22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s="2" customFormat="1" x14ac:dyDescent="0.2">
      <c r="A53" s="22"/>
      <c r="B53" s="22"/>
      <c r="C53" s="22"/>
      <c r="D53" s="22"/>
      <c r="E53" s="22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s="2" customFormat="1" x14ac:dyDescent="0.2">
      <c r="A54" s="22"/>
      <c r="B54" s="22"/>
      <c r="C54" s="22"/>
      <c r="D54" s="22"/>
      <c r="E54" s="22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s="2" customFormat="1" x14ac:dyDescent="0.2">
      <c r="A55" s="22"/>
      <c r="B55" s="22"/>
      <c r="C55" s="22"/>
      <c r="D55" s="22"/>
      <c r="E55" s="22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s="2" customFormat="1" x14ac:dyDescent="0.2">
      <c r="A56" s="22"/>
      <c r="B56" s="22"/>
      <c r="C56" s="22"/>
      <c r="D56" s="22"/>
      <c r="E56" s="22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s="2" customFormat="1" x14ac:dyDescent="0.2">
      <c r="A57" s="22"/>
      <c r="B57" s="22"/>
      <c r="C57" s="22"/>
      <c r="D57" s="22"/>
      <c r="E57" s="22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s="2" customFormat="1" x14ac:dyDescent="0.2">
      <c r="A58" s="22"/>
      <c r="B58" s="22"/>
      <c r="C58" s="22"/>
      <c r="D58" s="22"/>
      <c r="E58" s="22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s="2" customFormat="1" x14ac:dyDescent="0.2">
      <c r="A59" s="22"/>
      <c r="B59" s="22"/>
      <c r="C59" s="22"/>
      <c r="D59" s="22"/>
      <c r="E59" s="22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s="2" customFormat="1" x14ac:dyDescent="0.2">
      <c r="A60" s="22"/>
      <c r="B60" s="22"/>
      <c r="C60" s="22"/>
      <c r="D60" s="22"/>
      <c r="E60" s="22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s="2" customFormat="1" x14ac:dyDescent="0.2">
      <c r="A61" s="22"/>
      <c r="B61" s="22"/>
      <c r="C61" s="22"/>
      <c r="D61" s="22"/>
      <c r="E61" s="22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s="2" customFormat="1" x14ac:dyDescent="0.2">
      <c r="A62" s="22"/>
      <c r="B62" s="22"/>
      <c r="C62" s="22"/>
      <c r="D62" s="22"/>
      <c r="E62" s="22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s="2" customFormat="1" x14ac:dyDescent="0.2">
      <c r="A63" s="22"/>
      <c r="B63" s="22"/>
      <c r="C63" s="22"/>
      <c r="D63" s="22"/>
      <c r="E63" s="22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s="2" customFormat="1" x14ac:dyDescent="0.2">
      <c r="A64" s="22"/>
      <c r="B64" s="22"/>
      <c r="C64" s="22"/>
      <c r="D64" s="22"/>
      <c r="E64" s="22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s="2" customFormat="1" x14ac:dyDescent="0.2">
      <c r="A65" s="22"/>
      <c r="B65" s="22"/>
      <c r="C65" s="22"/>
      <c r="D65" s="22"/>
      <c r="E65" s="22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s="2" customFormat="1" x14ac:dyDescent="0.2">
      <c r="A66" s="22"/>
      <c r="B66" s="22"/>
      <c r="C66" s="22"/>
      <c r="D66" s="22"/>
      <c r="E66" s="22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s="2" customFormat="1" x14ac:dyDescent="0.2">
      <c r="A67" s="22"/>
      <c r="B67" s="22"/>
      <c r="C67" s="22"/>
      <c r="D67" s="22"/>
      <c r="E67" s="22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s="2" customFormat="1" x14ac:dyDescent="0.2">
      <c r="A68" s="22"/>
      <c r="B68" s="22"/>
      <c r="C68" s="22"/>
      <c r="D68" s="22"/>
      <c r="E68" s="22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s="2" customFormat="1" x14ac:dyDescent="0.2">
      <c r="A69" s="22"/>
      <c r="B69" s="22"/>
      <c r="C69" s="22"/>
      <c r="D69" s="22"/>
      <c r="E69" s="22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s="2" customFormat="1" x14ac:dyDescent="0.2">
      <c r="A70" s="22"/>
      <c r="B70" s="22"/>
      <c r="C70" s="22"/>
      <c r="D70" s="22"/>
      <c r="E70" s="22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s="2" customFormat="1" x14ac:dyDescent="0.2">
      <c r="A71" s="22"/>
      <c r="B71" s="22"/>
      <c r="C71" s="22"/>
      <c r="D71" s="22"/>
      <c r="E71" s="22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s="2" customFormat="1" x14ac:dyDescent="0.2">
      <c r="A72" s="22"/>
      <c r="B72" s="22"/>
      <c r="C72" s="22"/>
      <c r="D72" s="22"/>
      <c r="E72" s="22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s="2" customFormat="1" x14ac:dyDescent="0.2">
      <c r="A73" s="22"/>
      <c r="B73" s="22"/>
      <c r="C73" s="22"/>
      <c r="D73" s="22"/>
      <c r="E73" s="22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s="2" customFormat="1" x14ac:dyDescent="0.2">
      <c r="A74" s="22"/>
      <c r="B74" s="22"/>
      <c r="C74" s="22"/>
      <c r="D74" s="22"/>
      <c r="E74" s="22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s="2" customFormat="1" x14ac:dyDescent="0.2">
      <c r="A75" s="22"/>
      <c r="B75" s="22"/>
      <c r="C75" s="22"/>
      <c r="D75" s="22"/>
      <c r="E75" s="22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s="2" customFormat="1" x14ac:dyDescent="0.2">
      <c r="A76" s="22"/>
      <c r="B76" s="22"/>
      <c r="C76" s="22"/>
      <c r="D76" s="22"/>
      <c r="E76" s="22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s="2" customFormat="1" x14ac:dyDescent="0.2">
      <c r="A77" s="22"/>
      <c r="B77" s="22"/>
      <c r="C77" s="22"/>
      <c r="D77" s="22"/>
      <c r="E77" s="22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s="2" customFormat="1" x14ac:dyDescent="0.2">
      <c r="A78" s="22"/>
      <c r="B78" s="22"/>
      <c r="C78" s="22"/>
      <c r="D78" s="22"/>
      <c r="E78" s="22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s="2" customFormat="1" x14ac:dyDescent="0.2">
      <c r="A79" s="22"/>
      <c r="B79" s="22"/>
      <c r="C79" s="22"/>
      <c r="D79" s="22"/>
      <c r="E79" s="22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s="2" customFormat="1" x14ac:dyDescent="0.2">
      <c r="A80" s="22"/>
      <c r="B80" s="22"/>
      <c r="C80" s="22"/>
      <c r="D80" s="22"/>
      <c r="E80" s="22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s="2" customFormat="1" x14ac:dyDescent="0.2">
      <c r="A81" s="22"/>
      <c r="B81" s="22"/>
      <c r="C81" s="22"/>
      <c r="D81" s="22"/>
      <c r="E81" s="22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s="2" customFormat="1" x14ac:dyDescent="0.2">
      <c r="A82" s="22"/>
      <c r="B82" s="22"/>
      <c r="C82" s="22"/>
      <c r="D82" s="22"/>
      <c r="E82" s="22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s="2" customFormat="1" x14ac:dyDescent="0.2">
      <c r="A83" s="22"/>
      <c r="B83" s="22"/>
      <c r="C83" s="22"/>
      <c r="D83" s="22"/>
      <c r="E83" s="22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s="2" customFormat="1" x14ac:dyDescent="0.2">
      <c r="A84" s="22"/>
      <c r="B84" s="22"/>
      <c r="C84" s="22"/>
      <c r="D84" s="22"/>
      <c r="E84" s="22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s="2" customFormat="1" x14ac:dyDescent="0.2">
      <c r="A85" s="22"/>
      <c r="B85" s="22"/>
      <c r="C85" s="22"/>
      <c r="D85" s="22"/>
      <c r="E85" s="22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s="2" customFormat="1" x14ac:dyDescent="0.2">
      <c r="A86" s="22"/>
      <c r="B86" s="22"/>
      <c r="C86" s="22"/>
      <c r="D86" s="22"/>
      <c r="E86" s="22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s="2" customFormat="1" x14ac:dyDescent="0.2">
      <c r="A87" s="22"/>
      <c r="B87" s="22"/>
      <c r="C87" s="22"/>
      <c r="D87" s="22"/>
      <c r="E87" s="22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s="2" customFormat="1" x14ac:dyDescent="0.2">
      <c r="A88" s="22"/>
      <c r="B88" s="22"/>
      <c r="C88" s="22"/>
      <c r="D88" s="22"/>
      <c r="E88" s="22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s="2" customFormat="1" x14ac:dyDescent="0.2">
      <c r="A89" s="22"/>
      <c r="B89" s="22"/>
      <c r="C89" s="22"/>
      <c r="D89" s="22"/>
      <c r="E89" s="22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s="2" customFormat="1" x14ac:dyDescent="0.2">
      <c r="A90" s="22"/>
      <c r="B90" s="22"/>
      <c r="C90" s="22"/>
      <c r="D90" s="22"/>
      <c r="E90" s="22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s="2" customFormat="1" x14ac:dyDescent="0.2">
      <c r="A91" s="22"/>
      <c r="B91" s="22"/>
      <c r="C91" s="22"/>
      <c r="D91" s="22"/>
      <c r="E91" s="22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s="2" customFormat="1" x14ac:dyDescent="0.2">
      <c r="A92" s="22"/>
      <c r="B92" s="22"/>
      <c r="C92" s="22"/>
      <c r="D92" s="22"/>
      <c r="E92" s="22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s="2" customFormat="1" x14ac:dyDescent="0.2">
      <c r="A93" s="22"/>
      <c r="B93" s="22"/>
      <c r="C93" s="22"/>
      <c r="D93" s="22"/>
      <c r="E93" s="22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s="2" customFormat="1" x14ac:dyDescent="0.2">
      <c r="A94" s="22"/>
      <c r="B94" s="22"/>
      <c r="C94" s="22"/>
      <c r="D94" s="22"/>
      <c r="E94" s="22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s="2" customFormat="1" x14ac:dyDescent="0.2">
      <c r="A95" s="22"/>
      <c r="B95" s="22"/>
      <c r="C95" s="22"/>
      <c r="D95" s="22"/>
      <c r="E95" s="22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s="2" customFormat="1" x14ac:dyDescent="0.2">
      <c r="A96" s="22"/>
      <c r="B96" s="22"/>
      <c r="C96" s="22"/>
      <c r="D96" s="22"/>
      <c r="E96" s="22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s="2" customFormat="1" x14ac:dyDescent="0.2">
      <c r="A97" s="22"/>
      <c r="B97" s="22"/>
      <c r="C97" s="22"/>
      <c r="D97" s="22"/>
      <c r="E97" s="22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s="2" customFormat="1" x14ac:dyDescent="0.2">
      <c r="A98" s="22"/>
      <c r="B98" s="22"/>
      <c r="C98" s="22"/>
      <c r="D98" s="22"/>
      <c r="E98" s="22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s="2" customFormat="1" x14ac:dyDescent="0.2">
      <c r="A99" s="22"/>
      <c r="B99" s="22"/>
      <c r="C99" s="22"/>
      <c r="D99" s="22"/>
      <c r="E99" s="22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s="2" customFormat="1" x14ac:dyDescent="0.2">
      <c r="A100" s="22"/>
      <c r="B100" s="22"/>
      <c r="C100" s="22"/>
      <c r="D100" s="22"/>
      <c r="E100" s="22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s="2" customFormat="1" x14ac:dyDescent="0.2">
      <c r="A101" s="22"/>
      <c r="B101" s="22"/>
      <c r="C101" s="22"/>
      <c r="D101" s="22"/>
      <c r="E101" s="22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s="2" customFormat="1" x14ac:dyDescent="0.2">
      <c r="A102" s="22"/>
      <c r="B102" s="22"/>
      <c r="C102" s="22"/>
      <c r="D102" s="22"/>
      <c r="E102" s="22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s="2" customFormat="1" x14ac:dyDescent="0.2">
      <c r="A103" s="22"/>
      <c r="B103" s="22"/>
      <c r="C103" s="22"/>
      <c r="D103" s="22"/>
      <c r="E103" s="22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s="2" customFormat="1" x14ac:dyDescent="0.2">
      <c r="A104" s="22"/>
      <c r="B104" s="22"/>
      <c r="C104" s="22"/>
      <c r="D104" s="22"/>
      <c r="E104" s="22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s="2" customFormat="1" x14ac:dyDescent="0.2">
      <c r="A105" s="22"/>
      <c r="B105" s="22"/>
      <c r="C105" s="22"/>
      <c r="D105" s="22"/>
      <c r="E105" s="2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s="2" customFormat="1" x14ac:dyDescent="0.2">
      <c r="A106" s="22"/>
      <c r="B106" s="22"/>
      <c r="C106" s="22"/>
      <c r="D106" s="22"/>
      <c r="E106" s="2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s="2" customFormat="1" x14ac:dyDescent="0.2">
      <c r="A107" s="22"/>
      <c r="B107" s="22"/>
      <c r="C107" s="22"/>
      <c r="D107" s="22"/>
      <c r="E107" s="2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s="2" customFormat="1" x14ac:dyDescent="0.2">
      <c r="A108" s="22"/>
      <c r="B108" s="22"/>
      <c r="C108" s="22"/>
      <c r="D108" s="22"/>
      <c r="E108" s="2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s="2" customFormat="1" x14ac:dyDescent="0.2">
      <c r="A109" s="22"/>
      <c r="B109" s="22"/>
      <c r="C109" s="22"/>
      <c r="D109" s="22"/>
      <c r="E109" s="2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s="2" customFormat="1" x14ac:dyDescent="0.2">
      <c r="A110" s="22"/>
      <c r="B110" s="22"/>
      <c r="C110" s="22"/>
      <c r="D110" s="22"/>
      <c r="E110" s="2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s="2" customFormat="1" x14ac:dyDescent="0.2">
      <c r="A111" s="22"/>
      <c r="B111" s="22"/>
      <c r="C111" s="22"/>
      <c r="D111" s="22"/>
      <c r="E111" s="2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s="2" customFormat="1" x14ac:dyDescent="0.2">
      <c r="A112" s="22"/>
      <c r="B112" s="22"/>
      <c r="C112" s="22"/>
      <c r="D112" s="22"/>
      <c r="E112" s="22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s="2" customFormat="1" x14ac:dyDescent="0.2">
      <c r="A113" s="22"/>
      <c r="B113" s="22"/>
      <c r="C113" s="22"/>
      <c r="D113" s="22"/>
      <c r="E113" s="22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s="2" customFormat="1" x14ac:dyDescent="0.2">
      <c r="A114" s="22"/>
      <c r="B114" s="22"/>
      <c r="C114" s="22"/>
      <c r="D114" s="22"/>
      <c r="E114" s="22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s="2" customFormat="1" x14ac:dyDescent="0.2">
      <c r="A115" s="22"/>
      <c r="B115" s="22"/>
      <c r="C115" s="22"/>
      <c r="D115" s="22"/>
      <c r="E115" s="22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s="2" customFormat="1" x14ac:dyDescent="0.2">
      <c r="A116" s="22"/>
      <c r="B116" s="22"/>
      <c r="C116" s="22"/>
      <c r="D116" s="22"/>
      <c r="E116" s="22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s="2" customFormat="1" x14ac:dyDescent="0.2">
      <c r="A117" s="22"/>
      <c r="B117" s="22"/>
      <c r="C117" s="22"/>
      <c r="D117" s="22"/>
      <c r="E117" s="22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s="2" customFormat="1" x14ac:dyDescent="0.2">
      <c r="A118" s="22"/>
      <c r="B118" s="22"/>
      <c r="C118" s="22"/>
      <c r="D118" s="22"/>
      <c r="E118" s="22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s="2" customFormat="1" x14ac:dyDescent="0.2">
      <c r="A119" s="22"/>
      <c r="B119" s="22"/>
      <c r="C119" s="22"/>
      <c r="D119" s="22"/>
      <c r="E119" s="22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s="2" customFormat="1" x14ac:dyDescent="0.2">
      <c r="A120" s="22"/>
      <c r="B120" s="22"/>
      <c r="C120" s="22"/>
      <c r="D120" s="22"/>
      <c r="E120" s="22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s="2" customFormat="1" x14ac:dyDescent="0.2">
      <c r="A121" s="22"/>
      <c r="B121" s="22"/>
      <c r="C121" s="22"/>
      <c r="D121" s="22"/>
      <c r="E121" s="22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s="2" customFormat="1" x14ac:dyDescent="0.2">
      <c r="A122" s="22"/>
      <c r="B122" s="22"/>
      <c r="C122" s="22"/>
      <c r="D122" s="22"/>
      <c r="E122" s="22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s="2" customFormat="1" x14ac:dyDescent="0.2">
      <c r="A123" s="22"/>
      <c r="B123" s="22"/>
      <c r="C123" s="22"/>
      <c r="D123" s="22"/>
      <c r="E123" s="22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s="2" customFormat="1" x14ac:dyDescent="0.2">
      <c r="A124" s="22"/>
      <c r="B124" s="22"/>
      <c r="C124" s="22"/>
      <c r="D124" s="22"/>
      <c r="E124" s="22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s="2" customFormat="1" x14ac:dyDescent="0.2">
      <c r="A125" s="22"/>
      <c r="B125" s="22"/>
      <c r="C125" s="22"/>
      <c r="D125" s="22"/>
      <c r="E125" s="22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s="2" customFormat="1" x14ac:dyDescent="0.2">
      <c r="A126" s="22"/>
      <c r="B126" s="22"/>
      <c r="C126" s="22"/>
      <c r="D126" s="22"/>
      <c r="E126" s="22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s="2" customFormat="1" x14ac:dyDescent="0.2">
      <c r="A127" s="22"/>
      <c r="B127" s="22"/>
      <c r="C127" s="22"/>
      <c r="D127" s="22"/>
      <c r="E127" s="22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s="2" customFormat="1" x14ac:dyDescent="0.2">
      <c r="A128" s="22"/>
      <c r="B128" s="22"/>
      <c r="C128" s="22"/>
      <c r="D128" s="22"/>
      <c r="E128" s="22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s="2" customFormat="1" x14ac:dyDescent="0.2">
      <c r="A129" s="22"/>
      <c r="B129" s="22"/>
      <c r="C129" s="22"/>
      <c r="D129" s="22"/>
      <c r="E129" s="22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s="2" customFormat="1" x14ac:dyDescent="0.2">
      <c r="A130" s="22"/>
      <c r="B130" s="22"/>
      <c r="C130" s="22"/>
      <c r="D130" s="22"/>
      <c r="E130" s="22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s="2" customFormat="1" x14ac:dyDescent="0.2">
      <c r="A131" s="22"/>
      <c r="B131" s="22"/>
      <c r="C131" s="22"/>
      <c r="D131" s="22"/>
      <c r="E131" s="22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s="2" customFormat="1" x14ac:dyDescent="0.2">
      <c r="A132" s="22"/>
      <c r="B132" s="22"/>
      <c r="C132" s="22"/>
      <c r="D132" s="22"/>
      <c r="E132" s="22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s="2" customFormat="1" x14ac:dyDescent="0.2">
      <c r="A133" s="22"/>
      <c r="B133" s="22"/>
      <c r="C133" s="22"/>
      <c r="D133" s="22"/>
      <c r="E133" s="22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s="2" customFormat="1" x14ac:dyDescent="0.2">
      <c r="A134" s="22"/>
      <c r="B134" s="22"/>
      <c r="C134" s="22"/>
      <c r="D134" s="22"/>
      <c r="E134" s="22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s="2" customFormat="1" x14ac:dyDescent="0.2">
      <c r="A135" s="22"/>
      <c r="B135" s="22"/>
      <c r="C135" s="22"/>
      <c r="D135" s="22"/>
      <c r="E135" s="22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s="2" customFormat="1" x14ac:dyDescent="0.2">
      <c r="A136" s="22"/>
      <c r="B136" s="22"/>
      <c r="C136" s="22"/>
      <c r="D136" s="22"/>
      <c r="E136" s="22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s="2" customFormat="1" x14ac:dyDescent="0.2">
      <c r="A137" s="22"/>
      <c r="B137" s="22"/>
      <c r="C137" s="22"/>
      <c r="D137" s="22"/>
      <c r="E137" s="22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s="2" customFormat="1" x14ac:dyDescent="0.2">
      <c r="A138" s="22"/>
      <c r="B138" s="22"/>
      <c r="C138" s="22"/>
      <c r="D138" s="22"/>
      <c r="E138" s="22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s="2" customFormat="1" x14ac:dyDescent="0.2">
      <c r="A139" s="22"/>
      <c r="B139" s="22"/>
      <c r="C139" s="22"/>
      <c r="D139" s="22"/>
      <c r="E139" s="22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s="2" customFormat="1" x14ac:dyDescent="0.2">
      <c r="A140" s="22"/>
      <c r="B140" s="22"/>
      <c r="C140" s="22"/>
      <c r="D140" s="22"/>
      <c r="E140" s="22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s="2" customFormat="1" x14ac:dyDescent="0.2">
      <c r="A141" s="22"/>
      <c r="B141" s="22"/>
      <c r="C141" s="22"/>
      <c r="D141" s="22"/>
      <c r="E141" s="22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s="2" customFormat="1" x14ac:dyDescent="0.2">
      <c r="A142" s="22"/>
      <c r="B142" s="22"/>
      <c r="C142" s="22"/>
      <c r="D142" s="22"/>
      <c r="E142" s="22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s="2" customFormat="1" x14ac:dyDescent="0.2">
      <c r="A143" s="22"/>
      <c r="B143" s="22"/>
      <c r="C143" s="22"/>
      <c r="D143" s="22"/>
      <c r="E143" s="22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s="2" customFormat="1" x14ac:dyDescent="0.2">
      <c r="A144" s="22"/>
      <c r="B144" s="22"/>
      <c r="C144" s="22"/>
      <c r="D144" s="22"/>
      <c r="E144" s="22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s="2" customFormat="1" x14ac:dyDescent="0.2">
      <c r="A145" s="22"/>
      <c r="B145" s="22"/>
      <c r="C145" s="22"/>
      <c r="D145" s="22"/>
      <c r="E145" s="22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s="2" customFormat="1" x14ac:dyDescent="0.2">
      <c r="A146" s="22"/>
      <c r="B146" s="22"/>
      <c r="C146" s="22"/>
      <c r="D146" s="22"/>
      <c r="E146" s="22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s="2" customFormat="1" x14ac:dyDescent="0.2">
      <c r="A147" s="22"/>
      <c r="B147" s="22"/>
      <c r="C147" s="22"/>
      <c r="D147" s="22"/>
      <c r="E147" s="22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s="2" customFormat="1" x14ac:dyDescent="0.2">
      <c r="A148" s="22"/>
      <c r="B148" s="22"/>
      <c r="C148" s="22"/>
      <c r="D148" s="22"/>
      <c r="E148" s="22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s="2" customFormat="1" x14ac:dyDescent="0.2">
      <c r="A149" s="22"/>
      <c r="B149" s="22"/>
      <c r="C149" s="22"/>
      <c r="D149" s="22"/>
      <c r="E149" s="22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s="2" customFormat="1" x14ac:dyDescent="0.2">
      <c r="A150" s="22"/>
      <c r="B150" s="22"/>
      <c r="C150" s="22"/>
      <c r="D150" s="22"/>
      <c r="E150" s="22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s="2" customFormat="1" x14ac:dyDescent="0.2">
      <c r="A151" s="22"/>
      <c r="B151" s="22"/>
      <c r="C151" s="22"/>
      <c r="D151" s="22"/>
      <c r="E151" s="22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s="2" customFormat="1" x14ac:dyDescent="0.2">
      <c r="A152" s="22"/>
      <c r="B152" s="22"/>
      <c r="C152" s="22"/>
      <c r="D152" s="22"/>
      <c r="E152" s="22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s="2" customFormat="1" x14ac:dyDescent="0.2">
      <c r="A153" s="22"/>
      <c r="B153" s="22"/>
      <c r="C153" s="22"/>
      <c r="D153" s="22"/>
      <c r="E153" s="22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s="2" customFormat="1" x14ac:dyDescent="0.2">
      <c r="A154" s="22"/>
      <c r="B154" s="22"/>
      <c r="C154" s="22"/>
      <c r="D154" s="22"/>
      <c r="E154" s="22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s="2" customFormat="1" x14ac:dyDescent="0.2">
      <c r="A155" s="22"/>
      <c r="B155" s="22"/>
      <c r="C155" s="22"/>
      <c r="D155" s="22"/>
      <c r="E155" s="22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s="2" customFormat="1" x14ac:dyDescent="0.2">
      <c r="A156" s="22"/>
      <c r="B156" s="22"/>
      <c r="C156" s="22"/>
      <c r="D156" s="22"/>
      <c r="E156" s="22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s="2" customFormat="1" x14ac:dyDescent="0.2">
      <c r="A157" s="22"/>
      <c r="B157" s="22"/>
      <c r="C157" s="22"/>
      <c r="D157" s="22"/>
      <c r="E157" s="22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s="2" customFormat="1" x14ac:dyDescent="0.2">
      <c r="A158" s="22"/>
      <c r="B158" s="22"/>
      <c r="C158" s="22"/>
      <c r="D158" s="22"/>
      <c r="E158" s="22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s="2" customFormat="1" x14ac:dyDescent="0.2">
      <c r="A159" s="22"/>
      <c r="B159" s="22"/>
      <c r="C159" s="22"/>
      <c r="D159" s="22"/>
      <c r="E159" s="22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s="2" customFormat="1" x14ac:dyDescent="0.2">
      <c r="A160" s="22"/>
      <c r="B160" s="22"/>
      <c r="C160" s="22"/>
      <c r="D160" s="22"/>
      <c r="E160" s="22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5" s="2" customFormat="1" x14ac:dyDescent="0.2">
      <c r="A161" s="22"/>
      <c r="B161" s="22"/>
      <c r="C161" s="22"/>
      <c r="D161" s="22"/>
      <c r="E161" s="22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5" s="2" customFormat="1" x14ac:dyDescent="0.2">
      <c r="A162" s="22"/>
      <c r="B162" s="22"/>
      <c r="C162" s="22"/>
      <c r="D162" s="22"/>
      <c r="E162" s="22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5" s="2" customFormat="1" x14ac:dyDescent="0.2">
      <c r="A163" s="22"/>
      <c r="B163" s="22"/>
      <c r="C163" s="22"/>
      <c r="D163" s="22"/>
      <c r="E163" s="22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5" s="2" customFormat="1" x14ac:dyDescent="0.2">
      <c r="A164" s="22"/>
      <c r="B164" s="22"/>
      <c r="C164" s="22"/>
      <c r="D164" s="22"/>
      <c r="E164" s="22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5" s="2" customFormat="1" x14ac:dyDescent="0.2">
      <c r="A165" s="22"/>
      <c r="B165" s="22"/>
      <c r="C165" s="22"/>
      <c r="D165" s="22"/>
      <c r="E165" s="22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5" s="2" customFormat="1" x14ac:dyDescent="0.2">
      <c r="A166" s="22"/>
      <c r="B166" s="22"/>
      <c r="C166" s="22"/>
      <c r="D166" s="22"/>
      <c r="E166" s="22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5" s="2" customFormat="1" x14ac:dyDescent="0.2">
      <c r="A167" s="22"/>
      <c r="B167" s="22"/>
      <c r="C167" s="22"/>
      <c r="D167" s="22"/>
      <c r="E167" s="22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5" s="2" customFormat="1" x14ac:dyDescent="0.2">
      <c r="A168" s="22"/>
      <c r="B168" s="22"/>
      <c r="C168" s="22"/>
      <c r="D168" s="22"/>
      <c r="E168" s="22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5" s="2" customFormat="1" x14ac:dyDescent="0.2">
      <c r="A169" s="22"/>
      <c r="B169" s="22"/>
      <c r="C169" s="22"/>
      <c r="D169" s="22"/>
      <c r="E169" s="22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5" s="2" customFormat="1" x14ac:dyDescent="0.2">
      <c r="A170" s="22"/>
      <c r="B170" s="22"/>
      <c r="C170" s="22"/>
      <c r="D170" s="22"/>
      <c r="E170" s="22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5" s="2" customFormat="1" x14ac:dyDescent="0.2">
      <c r="A171" s="22"/>
      <c r="B171" s="22"/>
      <c r="C171" s="22"/>
      <c r="D171" s="22"/>
      <c r="E171" s="22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5" s="2" customFormat="1" x14ac:dyDescent="0.2">
      <c r="A172" s="22"/>
      <c r="B172" s="22"/>
      <c r="C172" s="22"/>
      <c r="D172" s="22"/>
      <c r="E172" s="22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5" s="2" customFormat="1" x14ac:dyDescent="0.2">
      <c r="A173" s="22"/>
      <c r="B173" s="22"/>
      <c r="C173" s="22"/>
      <c r="D173" s="22"/>
      <c r="E173" s="22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5" s="2" customFormat="1" x14ac:dyDescent="0.2">
      <c r="A174" s="22"/>
      <c r="B174" s="22"/>
      <c r="C174" s="22"/>
      <c r="D174" s="22"/>
      <c r="E174" s="22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5" s="2" customFormat="1" x14ac:dyDescent="0.2">
      <c r="A175" s="22"/>
      <c r="B175" s="22"/>
      <c r="C175" s="22"/>
      <c r="D175" s="22"/>
      <c r="E175" s="22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  <row r="176" spans="1:35" s="2" customFormat="1" x14ac:dyDescent="0.2">
      <c r="A176" s="22"/>
      <c r="B176" s="22"/>
      <c r="C176" s="22"/>
      <c r="D176" s="22"/>
      <c r="E176" s="22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</row>
    <row r="177" spans="1:35" s="2" customFormat="1" x14ac:dyDescent="0.2">
      <c r="A177" s="22"/>
      <c r="B177" s="22"/>
      <c r="C177" s="22"/>
      <c r="D177" s="22"/>
      <c r="E177" s="22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</row>
    <row r="178" spans="1:35" s="2" customFormat="1" x14ac:dyDescent="0.2">
      <c r="A178" s="22"/>
      <c r="B178" s="22"/>
      <c r="C178" s="22"/>
      <c r="D178" s="22"/>
      <c r="E178" s="22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</row>
    <row r="179" spans="1:35" s="2" customFormat="1" x14ac:dyDescent="0.2">
      <c r="A179" s="22"/>
      <c r="B179" s="22"/>
      <c r="C179" s="22"/>
      <c r="D179" s="22"/>
      <c r="E179" s="22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</row>
    <row r="180" spans="1:35" s="2" customFormat="1" x14ac:dyDescent="0.2">
      <c r="A180" s="22"/>
      <c r="B180" s="22"/>
      <c r="C180" s="22"/>
      <c r="D180" s="22"/>
      <c r="E180" s="22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</row>
    <row r="181" spans="1:35" s="2" customFormat="1" x14ac:dyDescent="0.2">
      <c r="A181" s="22"/>
      <c r="B181" s="22"/>
      <c r="C181" s="22"/>
      <c r="D181" s="22"/>
      <c r="E181" s="22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</row>
    <row r="182" spans="1:35" s="2" customFormat="1" x14ac:dyDescent="0.2">
      <c r="A182" s="22"/>
      <c r="B182" s="22"/>
      <c r="C182" s="22"/>
      <c r="D182" s="22"/>
      <c r="E182" s="22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</row>
    <row r="183" spans="1:35" s="2" customFormat="1" x14ac:dyDescent="0.2">
      <c r="A183" s="22"/>
      <c r="B183" s="22"/>
      <c r="C183" s="22"/>
      <c r="D183" s="22"/>
      <c r="E183" s="22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</row>
    <row r="184" spans="1:35" s="2" customFormat="1" x14ac:dyDescent="0.2">
      <c r="A184" s="22"/>
      <c r="B184" s="22"/>
      <c r="C184" s="22"/>
      <c r="D184" s="22"/>
      <c r="E184" s="22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</row>
    <row r="185" spans="1:35" s="2" customFormat="1" x14ac:dyDescent="0.2">
      <c r="A185" s="22"/>
      <c r="B185" s="22"/>
      <c r="C185" s="22"/>
      <c r="D185" s="22"/>
      <c r="E185" s="22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</row>
    <row r="186" spans="1:35" s="2" customFormat="1" x14ac:dyDescent="0.2">
      <c r="A186" s="22"/>
      <c r="B186" s="22"/>
      <c r="C186" s="22"/>
      <c r="D186" s="22"/>
      <c r="E186" s="22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</row>
  </sheetData>
  <mergeCells count="12">
    <mergeCell ref="B4:C4"/>
    <mergeCell ref="F4:G4"/>
    <mergeCell ref="T4:U4"/>
    <mergeCell ref="V4:W4"/>
    <mergeCell ref="X4:Y4"/>
    <mergeCell ref="H4:I4"/>
    <mergeCell ref="J4:K4"/>
    <mergeCell ref="L4:M4"/>
    <mergeCell ref="N4:O4"/>
    <mergeCell ref="P4:Q4"/>
    <mergeCell ref="R4:S4"/>
    <mergeCell ref="D4:E4"/>
  </mergeCells>
  <pageMargins left="0.7" right="0.7" top="0.75" bottom="0.75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2:I300"/>
  <sheetViews>
    <sheetView zoomScale="106" zoomScaleNormal="106" workbookViewId="0">
      <selection activeCell="B7" sqref="B7:I29"/>
    </sheetView>
  </sheetViews>
  <sheetFormatPr baseColWidth="10" defaultColWidth="11.42578125" defaultRowHeight="12.75" x14ac:dyDescent="0.2"/>
  <cols>
    <col min="1" max="1" width="13.7109375" style="2" customWidth="1"/>
    <col min="2" max="9" width="10.7109375" style="2" customWidth="1"/>
    <col min="10" max="16384" width="11.42578125" style="2"/>
  </cols>
  <sheetData>
    <row r="2" spans="1:9" ht="15" x14ac:dyDescent="0.25">
      <c r="A2" s="3" t="s">
        <v>212</v>
      </c>
      <c r="B2" s="31"/>
    </row>
    <row r="4" spans="1:9" x14ac:dyDescent="0.2">
      <c r="B4" s="169" t="s">
        <v>21</v>
      </c>
      <c r="C4" s="169"/>
      <c r="D4" s="170" t="s">
        <v>29</v>
      </c>
      <c r="E4" s="170"/>
      <c r="F4" s="169" t="s">
        <v>30</v>
      </c>
      <c r="G4" s="169"/>
      <c r="H4" s="169" t="s">
        <v>31</v>
      </c>
      <c r="I4" s="169"/>
    </row>
    <row r="5" spans="1:9" x14ac:dyDescent="0.2">
      <c r="A5" s="28"/>
      <c r="B5" s="39" t="s">
        <v>32</v>
      </c>
      <c r="C5" s="39" t="s">
        <v>33</v>
      </c>
      <c r="D5" s="92" t="s">
        <v>32</v>
      </c>
      <c r="E5" s="92" t="s">
        <v>33</v>
      </c>
      <c r="F5" s="39" t="s">
        <v>32</v>
      </c>
      <c r="G5" s="39" t="s">
        <v>33</v>
      </c>
      <c r="H5" s="39" t="s">
        <v>32</v>
      </c>
      <c r="I5" s="39" t="s">
        <v>33</v>
      </c>
    </row>
    <row r="6" spans="1:9" x14ac:dyDescent="0.2">
      <c r="A6" s="24" t="s">
        <v>28</v>
      </c>
      <c r="B6" s="38"/>
      <c r="C6" s="38"/>
      <c r="D6" s="93"/>
      <c r="E6" s="93"/>
      <c r="F6" s="38"/>
      <c r="G6" s="38"/>
      <c r="H6" s="38"/>
      <c r="I6" s="38"/>
    </row>
    <row r="7" spans="1:9" x14ac:dyDescent="0.2">
      <c r="A7" s="13" t="s">
        <v>34</v>
      </c>
      <c r="B7" s="4">
        <v>366</v>
      </c>
      <c r="C7" s="45">
        <f>+B7/B11*100</f>
        <v>0.59241514381444127</v>
      </c>
      <c r="D7" s="86">
        <f>D13+D19+D25</f>
        <v>359</v>
      </c>
      <c r="E7" s="84">
        <f>+D7/D11*100</f>
        <v>0.64987961839937725</v>
      </c>
      <c r="F7" s="4">
        <f>F13+F19+F25</f>
        <v>0</v>
      </c>
      <c r="G7" s="45">
        <f>+F7/F11*100</f>
        <v>0</v>
      </c>
      <c r="H7" s="4">
        <f>H13+H19+H25</f>
        <v>6</v>
      </c>
      <c r="I7" s="45">
        <f>+H7/H11*100</f>
        <v>0.16163793103448276</v>
      </c>
    </row>
    <row r="8" spans="1:9" x14ac:dyDescent="0.2">
      <c r="A8" s="13" t="s">
        <v>35</v>
      </c>
      <c r="B8" s="4">
        <v>25144</v>
      </c>
      <c r="C8" s="45">
        <f>+B8/B11*100</f>
        <v>40.698596655929812</v>
      </c>
      <c r="D8" s="86">
        <f t="shared" ref="D8:F9" si="0">D14+D20+D26</f>
        <v>21154</v>
      </c>
      <c r="E8" s="84">
        <f>+D8/D11*100</f>
        <v>38.294020745460799</v>
      </c>
      <c r="F8" s="4">
        <f t="shared" si="0"/>
        <v>2165</v>
      </c>
      <c r="G8" s="45">
        <f>+F8/F11*100</f>
        <v>76.55586987270155</v>
      </c>
      <c r="H8" s="4">
        <f t="shared" ref="H8" si="1">H14+H20+H26</f>
        <v>1825</v>
      </c>
      <c r="I8" s="45">
        <f>+H8/H11*100</f>
        <v>49.164870689655174</v>
      </c>
    </row>
    <row r="9" spans="1:9" x14ac:dyDescent="0.2">
      <c r="A9" s="13" t="s">
        <v>36</v>
      </c>
      <c r="B9" s="4">
        <v>2566</v>
      </c>
      <c r="C9" s="45">
        <f>+B9/B11*100</f>
        <v>4.1533804891471489</v>
      </c>
      <c r="D9" s="86">
        <f t="shared" si="0"/>
        <v>2029</v>
      </c>
      <c r="E9" s="84">
        <f>+D9/D11*100</f>
        <v>3.6729965062182077</v>
      </c>
      <c r="F9" s="4">
        <f t="shared" si="0"/>
        <v>188</v>
      </c>
      <c r="G9" s="45">
        <f>+F9/F11*100</f>
        <v>6.6478076379066486</v>
      </c>
      <c r="H9" s="4">
        <f t="shared" ref="H9" si="2">H15+H21+H27</f>
        <v>350</v>
      </c>
      <c r="I9" s="45">
        <f>+H9/H11*100</f>
        <v>9.4288793103448274</v>
      </c>
    </row>
    <row r="10" spans="1:9" x14ac:dyDescent="0.2">
      <c r="A10" s="13" t="s">
        <v>13</v>
      </c>
      <c r="B10" s="4">
        <v>33705</v>
      </c>
      <c r="C10" s="45">
        <f>+B10/B11*100</f>
        <v>54.555607711108593</v>
      </c>
      <c r="D10" s="86">
        <f>D16+D22+D28</f>
        <v>31699</v>
      </c>
      <c r="E10" s="84">
        <f>+D10/D11*100</f>
        <v>57.383103129921622</v>
      </c>
      <c r="F10" s="4">
        <f>F16+F22+F28</f>
        <v>475</v>
      </c>
      <c r="G10" s="45">
        <f>+F10/F11*100</f>
        <v>16.796322489391795</v>
      </c>
      <c r="H10" s="4">
        <f>H16+H22+H28</f>
        <v>1531</v>
      </c>
      <c r="I10" s="45">
        <f>+H10/H11*100</f>
        <v>41.244612068965516</v>
      </c>
    </row>
    <row r="11" spans="1:9" x14ac:dyDescent="0.2">
      <c r="A11" s="40" t="s">
        <v>21</v>
      </c>
      <c r="B11" s="8">
        <f>D11+F11+H11</f>
        <v>61781</v>
      </c>
      <c r="C11" s="46">
        <v>100</v>
      </c>
      <c r="D11" s="87">
        <f>SUM(D7:D10)</f>
        <v>55241</v>
      </c>
      <c r="E11" s="94">
        <v>100</v>
      </c>
      <c r="F11" s="8">
        <f>SUM(F7:F10)</f>
        <v>2828</v>
      </c>
      <c r="G11" s="46">
        <v>100</v>
      </c>
      <c r="H11" s="8">
        <f>SUM(H7:H10)</f>
        <v>3712</v>
      </c>
      <c r="I11" s="46">
        <v>100</v>
      </c>
    </row>
    <row r="12" spans="1:9" x14ac:dyDescent="0.2">
      <c r="A12" s="24" t="s">
        <v>37</v>
      </c>
      <c r="B12" s="8"/>
      <c r="C12" s="46"/>
      <c r="D12" s="87"/>
      <c r="E12" s="94"/>
      <c r="F12" s="8"/>
      <c r="G12" s="46"/>
      <c r="H12" s="8"/>
      <c r="I12" s="46"/>
    </row>
    <row r="13" spans="1:9" x14ac:dyDescent="0.2">
      <c r="A13" s="13" t="s">
        <v>34</v>
      </c>
      <c r="B13" s="4">
        <f>D13+F13+H13</f>
        <v>143</v>
      </c>
      <c r="C13" s="45">
        <f>+B13/B17*100</f>
        <v>2.4938960585978371</v>
      </c>
      <c r="D13" s="86">
        <v>143</v>
      </c>
      <c r="E13" s="84">
        <f>+D13/D17*100</f>
        <v>2.7284869299751957</v>
      </c>
      <c r="F13" s="4">
        <v>0</v>
      </c>
      <c r="G13" s="45">
        <f>+F13/F17*100</f>
        <v>0</v>
      </c>
      <c r="H13" s="4">
        <v>0</v>
      </c>
      <c r="I13" s="45">
        <f>+H13/H17*100</f>
        <v>0</v>
      </c>
    </row>
    <row r="14" spans="1:9" x14ac:dyDescent="0.2">
      <c r="A14" s="13" t="s">
        <v>35</v>
      </c>
      <c r="B14" s="4">
        <f t="shared" ref="B14:B17" si="3">D14+F14+H14</f>
        <v>1568</v>
      </c>
      <c r="C14" s="45">
        <f>+B14/B17*100</f>
        <v>27.345657481688175</v>
      </c>
      <c r="D14" s="86">
        <v>1315</v>
      </c>
      <c r="E14" s="84">
        <f>+D14/D17*100</f>
        <v>25.090631558862814</v>
      </c>
      <c r="F14" s="4">
        <v>84</v>
      </c>
      <c r="G14" s="45">
        <f>+F14/F17*100</f>
        <v>84.848484848484844</v>
      </c>
      <c r="H14" s="4">
        <v>169</v>
      </c>
      <c r="I14" s="45">
        <f>+H14/H17*100</f>
        <v>42.893401015228427</v>
      </c>
    </row>
    <row r="15" spans="1:9" x14ac:dyDescent="0.2">
      <c r="A15" s="13" t="s">
        <v>36</v>
      </c>
      <c r="B15" s="4">
        <f t="shared" si="3"/>
        <v>364</v>
      </c>
      <c r="C15" s="45">
        <f>+B15/B17*100</f>
        <v>6.3480990582490406</v>
      </c>
      <c r="D15" s="86">
        <v>289</v>
      </c>
      <c r="E15" s="84">
        <f>+D15/D17*100</f>
        <v>5.5142148444953252</v>
      </c>
      <c r="F15" s="4">
        <v>7</v>
      </c>
      <c r="G15" s="45">
        <f>+F15/F17*100</f>
        <v>7.0707070707070701</v>
      </c>
      <c r="H15" s="4">
        <v>68</v>
      </c>
      <c r="I15" s="45">
        <f>+H15/H17*100</f>
        <v>17.258883248730964</v>
      </c>
    </row>
    <row r="16" spans="1:9" x14ac:dyDescent="0.2">
      <c r="A16" s="13" t="s">
        <v>13</v>
      </c>
      <c r="B16" s="4">
        <f t="shared" si="3"/>
        <v>3659</v>
      </c>
      <c r="C16" s="45">
        <f>+B16/B17*100</f>
        <v>63.81234740146494</v>
      </c>
      <c r="D16" s="86">
        <v>3494</v>
      </c>
      <c r="E16" s="84">
        <f>+D16/D17*100</f>
        <v>66.666666666666657</v>
      </c>
      <c r="F16" s="4">
        <v>8</v>
      </c>
      <c r="G16" s="45">
        <f>+F16/F17*100</f>
        <v>8.0808080808080813</v>
      </c>
      <c r="H16" s="4">
        <v>157</v>
      </c>
      <c r="I16" s="45">
        <f>+H16/H17*100</f>
        <v>39.847715736040605</v>
      </c>
    </row>
    <row r="17" spans="1:9" x14ac:dyDescent="0.2">
      <c r="A17" s="40" t="s">
        <v>21</v>
      </c>
      <c r="B17" s="8">
        <f t="shared" si="3"/>
        <v>5734</v>
      </c>
      <c r="C17" s="46">
        <v>100</v>
      </c>
      <c r="D17" s="87">
        <f>SUM(D13:D16)</f>
        <v>5241</v>
      </c>
      <c r="E17" s="94">
        <v>100</v>
      </c>
      <c r="F17" s="8">
        <f>SUM(F13:F16)</f>
        <v>99</v>
      </c>
      <c r="G17" s="46">
        <v>100</v>
      </c>
      <c r="H17" s="8">
        <f>SUM(H13:H16)</f>
        <v>394</v>
      </c>
      <c r="I17" s="46">
        <v>100</v>
      </c>
    </row>
    <row r="18" spans="1:9" x14ac:dyDescent="0.2">
      <c r="A18" s="24" t="s">
        <v>38</v>
      </c>
      <c r="B18" s="4"/>
      <c r="C18" s="45"/>
      <c r="D18" s="86"/>
      <c r="E18" s="84"/>
      <c r="F18" s="4"/>
      <c r="G18" s="45"/>
      <c r="H18" s="4"/>
      <c r="I18" s="45"/>
    </row>
    <row r="19" spans="1:9" x14ac:dyDescent="0.2">
      <c r="A19" s="13" t="s">
        <v>34</v>
      </c>
      <c r="B19" s="4">
        <f>D19+F19+H19</f>
        <v>140</v>
      </c>
      <c r="C19" s="45">
        <f>+B19/B23*100</f>
        <v>0.59151597093121511</v>
      </c>
      <c r="D19" s="86">
        <v>140</v>
      </c>
      <c r="E19" s="84">
        <f>+D19/D23*100</f>
        <v>0.68000777151738878</v>
      </c>
      <c r="F19" s="4">
        <v>0</v>
      </c>
      <c r="G19" s="45">
        <f>+F19/F23*100</f>
        <v>0</v>
      </c>
      <c r="H19" s="4">
        <v>0</v>
      </c>
      <c r="I19" s="45">
        <f>+H19/H23*100</f>
        <v>0</v>
      </c>
    </row>
    <row r="20" spans="1:9" x14ac:dyDescent="0.2">
      <c r="A20" s="13" t="s">
        <v>35</v>
      </c>
      <c r="B20" s="4">
        <f t="shared" ref="B20:B23" si="4">D20+F20+H20</f>
        <v>7101</v>
      </c>
      <c r="C20" s="45">
        <f>+B20/B23*100</f>
        <v>30.00253506844685</v>
      </c>
      <c r="D20" s="86">
        <v>5427</v>
      </c>
      <c r="E20" s="84">
        <f>+D20/D23*100</f>
        <v>26.360015543034777</v>
      </c>
      <c r="F20" s="4">
        <v>1262</v>
      </c>
      <c r="G20" s="45">
        <f>+F20/F23*100</f>
        <v>74.940617577197159</v>
      </c>
      <c r="H20" s="4">
        <v>412</v>
      </c>
      <c r="I20" s="45">
        <f>+H20/H23*100</f>
        <v>29.512893982808023</v>
      </c>
    </row>
    <row r="21" spans="1:9" x14ac:dyDescent="0.2">
      <c r="A21" s="13" t="s">
        <v>36</v>
      </c>
      <c r="B21" s="4">
        <f t="shared" si="4"/>
        <v>1106</v>
      </c>
      <c r="C21" s="45">
        <f>+B21/B23*100</f>
        <v>4.6729761703566002</v>
      </c>
      <c r="D21" s="86">
        <v>766</v>
      </c>
      <c r="E21" s="84">
        <f>+D21/D23*100</f>
        <v>3.7206139498737127</v>
      </c>
      <c r="F21" s="4">
        <v>116</v>
      </c>
      <c r="G21" s="45">
        <f>+F21/F23*100</f>
        <v>6.8883610451306403</v>
      </c>
      <c r="H21" s="4">
        <v>224</v>
      </c>
      <c r="I21" s="45">
        <f>+H21/H23*100</f>
        <v>16.045845272206304</v>
      </c>
    </row>
    <row r="22" spans="1:9" x14ac:dyDescent="0.2">
      <c r="A22" s="13" t="s">
        <v>13</v>
      </c>
      <c r="B22" s="4">
        <f t="shared" si="4"/>
        <v>15321</v>
      </c>
      <c r="C22" s="45">
        <f>+B22/B23*100</f>
        <v>64.732972790265336</v>
      </c>
      <c r="D22" s="86">
        <v>14255</v>
      </c>
      <c r="E22" s="84">
        <f>+D22/D23*100</f>
        <v>69.239362735574119</v>
      </c>
      <c r="F22" s="4">
        <v>306</v>
      </c>
      <c r="G22" s="45">
        <f>+F22/F23*100</f>
        <v>18.171021377672208</v>
      </c>
      <c r="H22" s="4">
        <v>760</v>
      </c>
      <c r="I22" s="45">
        <f>+H22/H23*100</f>
        <v>54.441260744985676</v>
      </c>
    </row>
    <row r="23" spans="1:9" x14ac:dyDescent="0.2">
      <c r="A23" s="40" t="s">
        <v>21</v>
      </c>
      <c r="B23" s="8">
        <f t="shared" si="4"/>
        <v>23668</v>
      </c>
      <c r="C23" s="46">
        <v>100</v>
      </c>
      <c r="D23" s="87">
        <f>SUM(D19:D22)</f>
        <v>20588</v>
      </c>
      <c r="E23" s="94">
        <v>100</v>
      </c>
      <c r="F23" s="8">
        <f>SUM(F19:F22)</f>
        <v>1684</v>
      </c>
      <c r="G23" s="46">
        <v>100</v>
      </c>
      <c r="H23" s="8">
        <f>SUM(H19:H22)</f>
        <v>1396</v>
      </c>
      <c r="I23" s="46">
        <v>100</v>
      </c>
    </row>
    <row r="24" spans="1:9" x14ac:dyDescent="0.2">
      <c r="A24" s="24" t="s">
        <v>39</v>
      </c>
      <c r="B24" s="4"/>
      <c r="C24" s="45"/>
      <c r="D24" s="86"/>
      <c r="E24" s="84"/>
      <c r="F24" s="4"/>
      <c r="G24" s="45"/>
      <c r="H24" s="4"/>
      <c r="I24" s="45"/>
    </row>
    <row r="25" spans="1:9" x14ac:dyDescent="0.2">
      <c r="A25" s="13" t="s">
        <v>34</v>
      </c>
      <c r="B25" s="4">
        <f>D25+F25+H25</f>
        <v>82</v>
      </c>
      <c r="C25" s="45">
        <f>+B25/B29*100</f>
        <v>0.25325056363692516</v>
      </c>
      <c r="D25" s="86">
        <v>76</v>
      </c>
      <c r="E25" s="84">
        <f>+D25/D29*100</f>
        <v>0.2583979328165375</v>
      </c>
      <c r="F25" s="4">
        <v>0</v>
      </c>
      <c r="G25" s="45">
        <f>+F25/F29*100</f>
        <v>0</v>
      </c>
      <c r="H25" s="4">
        <v>6</v>
      </c>
      <c r="I25" s="45">
        <f>+H25/H29*100</f>
        <v>0.31217481789802287</v>
      </c>
    </row>
    <row r="26" spans="1:9" x14ac:dyDescent="0.2">
      <c r="A26" s="13" t="s">
        <v>35</v>
      </c>
      <c r="B26" s="4">
        <f t="shared" ref="B26:B29" si="5">D26+F26+H26</f>
        <v>16475</v>
      </c>
      <c r="C26" s="45">
        <f>+B26/B29*100</f>
        <v>50.881744340467584</v>
      </c>
      <c r="D26" s="86">
        <v>14412</v>
      </c>
      <c r="E26" s="84">
        <f>+D26/D29*100</f>
        <v>49.00040799673603</v>
      </c>
      <c r="F26" s="4">
        <v>819</v>
      </c>
      <c r="G26" s="45">
        <f>+F26/F29*100</f>
        <v>78.373205741626791</v>
      </c>
      <c r="H26" s="4">
        <v>1244</v>
      </c>
      <c r="I26" s="45">
        <f>+H26/H29*100</f>
        <v>64.724245577523405</v>
      </c>
    </row>
    <row r="27" spans="1:9" x14ac:dyDescent="0.2">
      <c r="A27" s="13" t="s">
        <v>36</v>
      </c>
      <c r="B27" s="4">
        <f t="shared" si="5"/>
        <v>1097</v>
      </c>
      <c r="C27" s="45">
        <f>+B27/B29*100</f>
        <v>3.3879983940208156</v>
      </c>
      <c r="D27" s="86">
        <v>974</v>
      </c>
      <c r="E27" s="84">
        <f>+D27/D29*100</f>
        <v>3.3115735074119406</v>
      </c>
      <c r="F27" s="4">
        <v>65</v>
      </c>
      <c r="G27" s="45">
        <f>+F27/F29*100</f>
        <v>6.2200956937799043</v>
      </c>
      <c r="H27" s="4">
        <v>58</v>
      </c>
      <c r="I27" s="45">
        <f>+H27/H29*100</f>
        <v>3.0176899063475546</v>
      </c>
    </row>
    <row r="28" spans="1:9" x14ac:dyDescent="0.2">
      <c r="A28" s="13" t="s">
        <v>13</v>
      </c>
      <c r="B28" s="4">
        <f t="shared" si="5"/>
        <v>14725</v>
      </c>
      <c r="C28" s="45">
        <f>+B28/B29*100</f>
        <v>45.477006701874672</v>
      </c>
      <c r="D28" s="86">
        <v>13950</v>
      </c>
      <c r="E28" s="84">
        <f>+D28/D29*100</f>
        <v>47.429620563035499</v>
      </c>
      <c r="F28" s="4">
        <v>161</v>
      </c>
      <c r="G28" s="45">
        <f>+F28/F29*100</f>
        <v>15.406698564593302</v>
      </c>
      <c r="H28" s="4">
        <v>614</v>
      </c>
      <c r="I28" s="45">
        <f>+H28/H29*100</f>
        <v>31.94588969823101</v>
      </c>
    </row>
    <row r="29" spans="1:9" x14ac:dyDescent="0.2">
      <c r="A29" s="40" t="s">
        <v>21</v>
      </c>
      <c r="B29" s="8">
        <f t="shared" si="5"/>
        <v>32379</v>
      </c>
      <c r="C29" s="46">
        <v>100</v>
      </c>
      <c r="D29" s="87">
        <f>SUM(D25:D28)</f>
        <v>29412</v>
      </c>
      <c r="E29" s="94">
        <v>100</v>
      </c>
      <c r="F29" s="8">
        <f>SUM(F25:F28)</f>
        <v>1045</v>
      </c>
      <c r="G29" s="46">
        <v>100</v>
      </c>
      <c r="H29" s="8">
        <f>SUM(H25:H28)</f>
        <v>1922</v>
      </c>
      <c r="I29" s="46">
        <v>100</v>
      </c>
    </row>
    <row r="31" spans="1:9" ht="15" x14ac:dyDescent="0.25">
      <c r="A31" s="3" t="s">
        <v>152</v>
      </c>
      <c r="B31" s="31"/>
    </row>
    <row r="33" spans="1:9" ht="11.25" customHeight="1" x14ac:dyDescent="0.2">
      <c r="B33" s="169" t="s">
        <v>21</v>
      </c>
      <c r="C33" s="169"/>
      <c r="D33" s="170" t="s">
        <v>29</v>
      </c>
      <c r="E33" s="170"/>
      <c r="F33" s="169" t="s">
        <v>30</v>
      </c>
      <c r="G33" s="169"/>
      <c r="H33" s="169" t="s">
        <v>31</v>
      </c>
      <c r="I33" s="169"/>
    </row>
    <row r="34" spans="1:9" x14ac:dyDescent="0.2">
      <c r="A34" s="28"/>
      <c r="B34" s="39" t="s">
        <v>32</v>
      </c>
      <c r="C34" s="39" t="s">
        <v>33</v>
      </c>
      <c r="D34" s="92" t="s">
        <v>32</v>
      </c>
      <c r="E34" s="92" t="s">
        <v>33</v>
      </c>
      <c r="F34" s="39" t="s">
        <v>32</v>
      </c>
      <c r="G34" s="39" t="s">
        <v>33</v>
      </c>
      <c r="H34" s="39" t="s">
        <v>32</v>
      </c>
      <c r="I34" s="39" t="s">
        <v>33</v>
      </c>
    </row>
    <row r="35" spans="1:9" x14ac:dyDescent="0.2">
      <c r="A35" s="24" t="s">
        <v>28</v>
      </c>
      <c r="B35" s="38"/>
      <c r="C35" s="38"/>
      <c r="D35" s="93"/>
      <c r="E35" s="93"/>
      <c r="F35" s="38"/>
      <c r="G35" s="38"/>
      <c r="H35" s="38"/>
      <c r="I35" s="38"/>
    </row>
    <row r="36" spans="1:9" x14ac:dyDescent="0.2">
      <c r="A36" s="13" t="s">
        <v>34</v>
      </c>
      <c r="B36" s="4">
        <v>300</v>
      </c>
      <c r="C36" s="45">
        <f>+B36/$B$70*100</f>
        <v>0.49496782709123904</v>
      </c>
      <c r="D36" s="86">
        <v>274</v>
      </c>
      <c r="E36" s="84">
        <f>+D36/$D$70*100</f>
        <v>0.51320471998501593</v>
      </c>
      <c r="F36" s="4">
        <v>9</v>
      </c>
      <c r="G36" s="45">
        <f>+F36/$F$70*100</f>
        <v>0.29702970297029702</v>
      </c>
      <c r="H36" s="4">
        <v>17</v>
      </c>
      <c r="I36" s="45">
        <v>0.4</v>
      </c>
    </row>
    <row r="37" spans="1:9" x14ac:dyDescent="0.2">
      <c r="A37" s="13" t="s">
        <v>35</v>
      </c>
      <c r="B37" s="4">
        <v>24811</v>
      </c>
      <c r="C37" s="45">
        <f>+B37/$B$70*100</f>
        <v>40.935489193202443</v>
      </c>
      <c r="D37" s="86">
        <v>20524</v>
      </c>
      <c r="E37" s="84">
        <v>38.299999999999997</v>
      </c>
      <c r="F37" s="4">
        <v>2031</v>
      </c>
      <c r="G37" s="45">
        <v>74.900000000000006</v>
      </c>
      <c r="H37" s="4">
        <v>2256</v>
      </c>
      <c r="I37" s="45">
        <v>54.2</v>
      </c>
    </row>
    <row r="38" spans="1:9" x14ac:dyDescent="0.2">
      <c r="A38" s="13" t="s">
        <v>36</v>
      </c>
      <c r="B38" s="4">
        <v>2165</v>
      </c>
      <c r="C38" s="45">
        <f>+B38/$B$70*100</f>
        <v>3.572017818841775</v>
      </c>
      <c r="D38" s="86">
        <v>1597</v>
      </c>
      <c r="E38" s="84">
        <f>+D38/$D$70*100</f>
        <v>2.9911968533433231</v>
      </c>
      <c r="F38" s="4">
        <v>193</v>
      </c>
      <c r="G38" s="45">
        <v>7.1</v>
      </c>
      <c r="H38" s="4">
        <v>375</v>
      </c>
      <c r="I38" s="45">
        <f>+H38/$H$70*100</f>
        <v>8.9798850574712645</v>
      </c>
    </row>
    <row r="39" spans="1:9" x14ac:dyDescent="0.2">
      <c r="A39" s="13" t="s">
        <v>13</v>
      </c>
      <c r="B39" s="4">
        <v>33126</v>
      </c>
      <c r="C39" s="45">
        <f>+B39/$B$70*100</f>
        <v>54.654347467414624</v>
      </c>
      <c r="D39" s="86">
        <v>31129</v>
      </c>
      <c r="E39" s="84">
        <v>58.2</v>
      </c>
      <c r="F39" s="4">
        <v>480</v>
      </c>
      <c r="G39" s="45">
        <v>17.7</v>
      </c>
      <c r="H39" s="4">
        <v>1516</v>
      </c>
      <c r="I39" s="45">
        <v>36.4</v>
      </c>
    </row>
    <row r="40" spans="1:9" x14ac:dyDescent="0.2">
      <c r="A40" s="40" t="s">
        <v>21</v>
      </c>
      <c r="B40" s="8">
        <v>60401</v>
      </c>
      <c r="C40" s="46">
        <v>100</v>
      </c>
      <c r="D40" s="87">
        <f t="shared" ref="D40:I40" si="6">+D36+D37+D38+D39</f>
        <v>53524</v>
      </c>
      <c r="E40" s="94">
        <f t="shared" si="6"/>
        <v>100.00440157332835</v>
      </c>
      <c r="F40" s="8">
        <f t="shared" si="6"/>
        <v>2713</v>
      </c>
      <c r="G40" s="46">
        <f t="shared" si="6"/>
        <v>99.997029702970295</v>
      </c>
      <c r="H40" s="8">
        <f t="shared" si="6"/>
        <v>4164</v>
      </c>
      <c r="I40" s="46">
        <f t="shared" si="6"/>
        <v>99.979885057471265</v>
      </c>
    </row>
    <row r="41" spans="1:9" x14ac:dyDescent="0.2">
      <c r="A41" s="24" t="s">
        <v>37</v>
      </c>
      <c r="B41" s="8"/>
      <c r="C41" s="46"/>
      <c r="D41" s="87"/>
      <c r="E41" s="94"/>
      <c r="F41" s="8"/>
      <c r="G41" s="46"/>
      <c r="H41" s="8"/>
      <c r="I41" s="46"/>
    </row>
    <row r="42" spans="1:9" x14ac:dyDescent="0.2">
      <c r="A42" s="13" t="s">
        <v>34</v>
      </c>
      <c r="B42" s="4">
        <v>128</v>
      </c>
      <c r="C42" s="45">
        <f>+B42/$B$76*100</f>
        <v>2.259488084730803</v>
      </c>
      <c r="D42" s="86">
        <v>128</v>
      </c>
      <c r="E42" s="84">
        <f>+D42/$D$76*100</f>
        <v>2.4960998439937598</v>
      </c>
      <c r="F42" s="4">
        <v>0</v>
      </c>
      <c r="G42" s="45">
        <f>+F42/$F$76*100</f>
        <v>0</v>
      </c>
      <c r="H42" s="4">
        <v>0</v>
      </c>
      <c r="I42" s="45">
        <f>+H42/$H$76*100</f>
        <v>0</v>
      </c>
    </row>
    <row r="43" spans="1:9" x14ac:dyDescent="0.2">
      <c r="A43" s="13" t="s">
        <v>35</v>
      </c>
      <c r="B43" s="4">
        <v>1551</v>
      </c>
      <c r="C43" s="45">
        <v>27.7</v>
      </c>
      <c r="D43" s="86">
        <v>1263</v>
      </c>
      <c r="E43" s="84">
        <v>24.9</v>
      </c>
      <c r="F43" s="4">
        <v>96</v>
      </c>
      <c r="G43" s="45">
        <v>86.5</v>
      </c>
      <c r="H43" s="4">
        <v>192</v>
      </c>
      <c r="I43" s="45">
        <v>46.3</v>
      </c>
    </row>
    <row r="44" spans="1:9" x14ac:dyDescent="0.2">
      <c r="A44" s="13" t="s">
        <v>36</v>
      </c>
      <c r="B44" s="4">
        <v>210</v>
      </c>
      <c r="C44" s="45">
        <v>3.8</v>
      </c>
      <c r="D44" s="86">
        <v>138</v>
      </c>
      <c r="E44" s="84">
        <f>+D44/$D$76*100</f>
        <v>2.691107644305772</v>
      </c>
      <c r="F44" s="4">
        <v>4</v>
      </c>
      <c r="G44" s="45">
        <v>3.6</v>
      </c>
      <c r="H44" s="4">
        <v>69</v>
      </c>
      <c r="I44" s="45">
        <v>16.600000000000001</v>
      </c>
    </row>
    <row r="45" spans="1:9" x14ac:dyDescent="0.2">
      <c r="A45" s="13" t="s">
        <v>13</v>
      </c>
      <c r="B45" s="4">
        <v>3708</v>
      </c>
      <c r="C45" s="45">
        <v>66.2</v>
      </c>
      <c r="D45" s="86">
        <v>3543</v>
      </c>
      <c r="E45" s="84">
        <v>69.900000000000006</v>
      </c>
      <c r="F45" s="4">
        <v>11</v>
      </c>
      <c r="G45" s="45">
        <v>9.9</v>
      </c>
      <c r="H45" s="4">
        <v>154</v>
      </c>
      <c r="I45" s="45">
        <v>37.1</v>
      </c>
    </row>
    <row r="46" spans="1:9" x14ac:dyDescent="0.2">
      <c r="A46" s="40" t="s">
        <v>21</v>
      </c>
      <c r="B46" s="8">
        <f t="shared" ref="B46:I46" si="7">+B42+B43+B44+B45</f>
        <v>5597</v>
      </c>
      <c r="C46" s="46">
        <f t="shared" si="7"/>
        <v>99.959488084730793</v>
      </c>
      <c r="D46" s="87">
        <f t="shared" si="7"/>
        <v>5072</v>
      </c>
      <c r="E46" s="94">
        <f t="shared" si="7"/>
        <v>99.987207488299532</v>
      </c>
      <c r="F46" s="8">
        <f t="shared" si="7"/>
        <v>111</v>
      </c>
      <c r="G46" s="46">
        <f t="shared" si="7"/>
        <v>100</v>
      </c>
      <c r="H46" s="8">
        <f t="shared" si="7"/>
        <v>415</v>
      </c>
      <c r="I46" s="46">
        <f t="shared" si="7"/>
        <v>100</v>
      </c>
    </row>
    <row r="47" spans="1:9" x14ac:dyDescent="0.2">
      <c r="A47" s="24" t="s">
        <v>38</v>
      </c>
      <c r="B47" s="4"/>
      <c r="C47" s="45"/>
      <c r="D47" s="86"/>
      <c r="E47" s="84"/>
      <c r="F47" s="4"/>
      <c r="G47" s="45"/>
      <c r="H47" s="4"/>
      <c r="I47" s="45"/>
    </row>
    <row r="48" spans="1:9" x14ac:dyDescent="0.2">
      <c r="A48" s="13" t="s">
        <v>34</v>
      </c>
      <c r="B48" s="4">
        <v>157</v>
      </c>
      <c r="C48" s="45">
        <f>+B48/$B$82*100</f>
        <v>0.69343226889271681</v>
      </c>
      <c r="D48" s="86">
        <v>135</v>
      </c>
      <c r="E48" s="84">
        <f>+D48/$D$82*100</f>
        <v>0.69198831308626796</v>
      </c>
      <c r="F48" s="4">
        <v>9</v>
      </c>
      <c r="G48" s="45">
        <f>+F48/$F$82*100</f>
        <v>0.63875088715400996</v>
      </c>
      <c r="H48" s="4">
        <v>13</v>
      </c>
      <c r="I48" s="45">
        <f>+H48/$H$82*100</f>
        <v>0.75449796865931518</v>
      </c>
    </row>
    <row r="49" spans="1:9" x14ac:dyDescent="0.2">
      <c r="A49" s="13" t="s">
        <v>35</v>
      </c>
      <c r="B49" s="4">
        <v>6945</v>
      </c>
      <c r="C49" s="45">
        <v>29.9</v>
      </c>
      <c r="D49" s="86">
        <v>5275</v>
      </c>
      <c r="E49" s="84">
        <v>26.1</v>
      </c>
      <c r="F49" s="4">
        <v>1069</v>
      </c>
      <c r="G49" s="45">
        <v>76.7</v>
      </c>
      <c r="H49" s="4">
        <v>602</v>
      </c>
      <c r="I49" s="45">
        <v>37.4</v>
      </c>
    </row>
    <row r="50" spans="1:9" x14ac:dyDescent="0.2">
      <c r="A50" s="13" t="s">
        <v>36</v>
      </c>
      <c r="B50" s="4">
        <v>943</v>
      </c>
      <c r="C50" s="45">
        <v>4.0999999999999996</v>
      </c>
      <c r="D50" s="86">
        <v>616</v>
      </c>
      <c r="E50" s="84">
        <v>3</v>
      </c>
      <c r="F50" s="4">
        <v>120</v>
      </c>
      <c r="G50" s="45">
        <v>8.6</v>
      </c>
      <c r="H50" s="4">
        <v>207</v>
      </c>
      <c r="I50" s="45">
        <v>12.9</v>
      </c>
    </row>
    <row r="51" spans="1:9" x14ac:dyDescent="0.2">
      <c r="A51" s="13" t="s">
        <v>13</v>
      </c>
      <c r="B51" s="4">
        <v>15155</v>
      </c>
      <c r="C51" s="45">
        <v>65.3</v>
      </c>
      <c r="D51" s="86">
        <v>14174</v>
      </c>
      <c r="E51" s="84">
        <v>70.2</v>
      </c>
      <c r="F51" s="4">
        <v>195</v>
      </c>
      <c r="G51" s="45">
        <v>14</v>
      </c>
      <c r="H51" s="4">
        <v>786</v>
      </c>
      <c r="I51" s="45">
        <v>48.9</v>
      </c>
    </row>
    <row r="52" spans="1:9" x14ac:dyDescent="0.2">
      <c r="A52" s="40" t="s">
        <v>21</v>
      </c>
      <c r="B52" s="8">
        <f t="shared" ref="B52:I52" si="8">+B48+B49+B50+B51</f>
        <v>23200</v>
      </c>
      <c r="C52" s="46">
        <f t="shared" si="8"/>
        <v>99.993432268892718</v>
      </c>
      <c r="D52" s="87">
        <f t="shared" si="8"/>
        <v>20200</v>
      </c>
      <c r="E52" s="94">
        <f t="shared" si="8"/>
        <v>99.991988313086267</v>
      </c>
      <c r="F52" s="8">
        <f t="shared" si="8"/>
        <v>1393</v>
      </c>
      <c r="G52" s="46">
        <v>100</v>
      </c>
      <c r="H52" s="8">
        <f t="shared" si="8"/>
        <v>1608</v>
      </c>
      <c r="I52" s="46">
        <f t="shared" si="8"/>
        <v>99.954497968659311</v>
      </c>
    </row>
    <row r="53" spans="1:9" x14ac:dyDescent="0.2">
      <c r="A53" s="24" t="s">
        <v>39</v>
      </c>
      <c r="B53" s="4"/>
      <c r="C53" s="45"/>
      <c r="D53" s="86"/>
      <c r="E53" s="84"/>
      <c r="F53" s="4"/>
      <c r="G53" s="45"/>
      <c r="H53" s="4"/>
      <c r="I53" s="45"/>
    </row>
    <row r="54" spans="1:9" x14ac:dyDescent="0.2">
      <c r="A54" s="13" t="s">
        <v>34</v>
      </c>
      <c r="B54" s="4">
        <v>15</v>
      </c>
      <c r="C54" s="45">
        <f>+B54/$B$88*100</f>
        <v>4.6433878157503709E-2</v>
      </c>
      <c r="D54" s="86">
        <v>11</v>
      </c>
      <c r="E54" s="84">
        <f>+D54/$D$88*100</f>
        <v>3.8256877543212886E-2</v>
      </c>
      <c r="F54" s="4">
        <v>0</v>
      </c>
      <c r="G54" s="45">
        <f>+F54/$F$88*100</f>
        <v>0</v>
      </c>
      <c r="H54" s="4">
        <v>4</v>
      </c>
      <c r="I54" s="45">
        <f>+H54/$H$88*100</f>
        <v>0.19249278152069299</v>
      </c>
    </row>
    <row r="55" spans="1:9" x14ac:dyDescent="0.2">
      <c r="A55" s="13" t="s">
        <v>35</v>
      </c>
      <c r="B55" s="4">
        <v>16315</v>
      </c>
      <c r="C55" s="45">
        <v>51.6</v>
      </c>
      <c r="D55" s="86">
        <v>13986</v>
      </c>
      <c r="E55" s="84">
        <v>49.5</v>
      </c>
      <c r="F55" s="4">
        <v>866</v>
      </c>
      <c r="G55" s="45">
        <v>71.599999999999994</v>
      </c>
      <c r="H55" s="4">
        <v>1462</v>
      </c>
      <c r="I55" s="45">
        <v>68.2</v>
      </c>
    </row>
    <row r="56" spans="1:9" x14ac:dyDescent="0.2">
      <c r="A56" s="13" t="s">
        <v>36</v>
      </c>
      <c r="B56" s="4">
        <v>1012</v>
      </c>
      <c r="C56" s="45">
        <v>3.2</v>
      </c>
      <c r="D56" s="86">
        <v>843</v>
      </c>
      <c r="E56" s="84">
        <v>3</v>
      </c>
      <c r="F56" s="4">
        <v>69</v>
      </c>
      <c r="G56" s="45">
        <v>5.7</v>
      </c>
      <c r="H56" s="4">
        <v>100</v>
      </c>
      <c r="I56" s="45">
        <v>4.7</v>
      </c>
    </row>
    <row r="57" spans="1:9" x14ac:dyDescent="0.2">
      <c r="A57" s="13" t="s">
        <v>13</v>
      </c>
      <c r="B57" s="4">
        <v>14263</v>
      </c>
      <c r="C57" s="45">
        <v>45.1</v>
      </c>
      <c r="D57" s="86">
        <v>13412</v>
      </c>
      <c r="E57" s="84">
        <v>47.5</v>
      </c>
      <c r="F57" s="4">
        <v>274</v>
      </c>
      <c r="G57" s="45">
        <v>22.7</v>
      </c>
      <c r="H57" s="4">
        <v>577</v>
      </c>
      <c r="I57" s="45">
        <v>26.9</v>
      </c>
    </row>
    <row r="58" spans="1:9" x14ac:dyDescent="0.2">
      <c r="A58" s="40" t="s">
        <v>21</v>
      </c>
      <c r="B58" s="8">
        <f t="shared" ref="B58:I58" si="9">+B54+B55+B56+B57</f>
        <v>31605</v>
      </c>
      <c r="C58" s="46">
        <v>100</v>
      </c>
      <c r="D58" s="87">
        <f t="shared" si="9"/>
        <v>28252</v>
      </c>
      <c r="E58" s="94">
        <f t="shared" si="9"/>
        <v>100.0382568775432</v>
      </c>
      <c r="F58" s="8">
        <f t="shared" si="9"/>
        <v>1209</v>
      </c>
      <c r="G58" s="46">
        <f t="shared" si="9"/>
        <v>100</v>
      </c>
      <c r="H58" s="8">
        <f t="shared" si="9"/>
        <v>2143</v>
      </c>
      <c r="I58" s="46">
        <f t="shared" si="9"/>
        <v>99.992492781520696</v>
      </c>
    </row>
    <row r="61" spans="1:9" ht="15" x14ac:dyDescent="0.25">
      <c r="A61" s="3" t="s">
        <v>136</v>
      </c>
      <c r="B61" s="31"/>
    </row>
    <row r="63" spans="1:9" ht="12" customHeight="1" x14ac:dyDescent="0.2">
      <c r="B63" s="169" t="s">
        <v>21</v>
      </c>
      <c r="C63" s="169"/>
      <c r="D63" s="170" t="s">
        <v>29</v>
      </c>
      <c r="E63" s="170"/>
      <c r="F63" s="169" t="s">
        <v>30</v>
      </c>
      <c r="G63" s="169"/>
      <c r="H63" s="169" t="s">
        <v>31</v>
      </c>
      <c r="I63" s="169"/>
    </row>
    <row r="64" spans="1:9" x14ac:dyDescent="0.2">
      <c r="A64" s="28"/>
      <c r="B64" s="39" t="s">
        <v>32</v>
      </c>
      <c r="C64" s="39" t="s">
        <v>33</v>
      </c>
      <c r="D64" s="92" t="s">
        <v>32</v>
      </c>
      <c r="E64" s="92" t="s">
        <v>33</v>
      </c>
      <c r="F64" s="39" t="s">
        <v>32</v>
      </c>
      <c r="G64" s="39" t="s">
        <v>33</v>
      </c>
      <c r="H64" s="39" t="s">
        <v>32</v>
      </c>
      <c r="I64" s="39" t="s">
        <v>33</v>
      </c>
    </row>
    <row r="65" spans="1:9" x14ac:dyDescent="0.2">
      <c r="A65" s="24" t="s">
        <v>28</v>
      </c>
      <c r="B65" s="38"/>
      <c r="C65" s="38"/>
      <c r="D65" s="93"/>
      <c r="E65" s="93"/>
      <c r="F65" s="38"/>
      <c r="G65" s="38"/>
      <c r="H65" s="38"/>
      <c r="I65" s="38"/>
    </row>
    <row r="66" spans="1:9" x14ac:dyDescent="0.2">
      <c r="A66" s="13" t="s">
        <v>34</v>
      </c>
      <c r="B66" s="4">
        <f>+B72+B78+B84</f>
        <v>190</v>
      </c>
      <c r="C66" s="45">
        <f>+B66/$B$70*100</f>
        <v>0.31347962382445138</v>
      </c>
      <c r="D66" s="86">
        <v>176</v>
      </c>
      <c r="E66" s="84">
        <f>+D66/$D$70*100</f>
        <v>0.32964974714365985</v>
      </c>
      <c r="F66" s="4">
        <v>0</v>
      </c>
      <c r="G66" s="45">
        <f>+F66/$F$70*100</f>
        <v>0</v>
      </c>
      <c r="H66" s="4">
        <v>0</v>
      </c>
      <c r="I66" s="45">
        <f>+H66/$H$70*100</f>
        <v>0</v>
      </c>
    </row>
    <row r="67" spans="1:9" x14ac:dyDescent="0.2">
      <c r="A67" s="13" t="s">
        <v>35</v>
      </c>
      <c r="B67" s="4">
        <f t="shared" ref="B67:B69" si="10">+B73+B79+B85</f>
        <v>26779</v>
      </c>
      <c r="C67" s="45">
        <f t="shared" ref="C67:C69" si="11">+B67/$B$70*100</f>
        <v>44.18247813892097</v>
      </c>
      <c r="D67" s="86">
        <v>22049</v>
      </c>
      <c r="E67" s="84">
        <f t="shared" ref="E67:E69" si="12">+D67/$D$70*100</f>
        <v>41.297995879378163</v>
      </c>
      <c r="F67" s="4">
        <v>2281</v>
      </c>
      <c r="G67" s="45">
        <f t="shared" ref="G67:G69" si="13">+F67/$F$70*100</f>
        <v>75.28052805280528</v>
      </c>
      <c r="H67" s="4">
        <v>2449</v>
      </c>
      <c r="I67" s="45">
        <f t="shared" ref="I67:I69" si="14">+H67/$H$70*100</f>
        <v>58.644636015325666</v>
      </c>
    </row>
    <row r="68" spans="1:9" x14ac:dyDescent="0.2">
      <c r="A68" s="13" t="s">
        <v>36</v>
      </c>
      <c r="B68" s="4">
        <f t="shared" si="10"/>
        <v>1945</v>
      </c>
      <c r="C68" s="45">
        <f t="shared" si="11"/>
        <v>3.2090414123082001</v>
      </c>
      <c r="D68" s="86">
        <v>1398</v>
      </c>
      <c r="E68" s="84">
        <f t="shared" si="12"/>
        <v>2.6184678778797528</v>
      </c>
      <c r="F68" s="4">
        <v>187</v>
      </c>
      <c r="G68" s="45">
        <f t="shared" si="13"/>
        <v>6.1716171617161715</v>
      </c>
      <c r="H68" s="4">
        <v>360</v>
      </c>
      <c r="I68" s="45">
        <f t="shared" si="14"/>
        <v>8.6206896551724146</v>
      </c>
    </row>
    <row r="69" spans="1:9" x14ac:dyDescent="0.2">
      <c r="A69" s="13" t="s">
        <v>13</v>
      </c>
      <c r="B69" s="4">
        <f t="shared" si="10"/>
        <v>31696</v>
      </c>
      <c r="C69" s="45">
        <f t="shared" si="11"/>
        <v>52.295000824946378</v>
      </c>
      <c r="D69" s="86">
        <v>29767</v>
      </c>
      <c r="E69" s="84">
        <f t="shared" si="12"/>
        <v>55.753886495598422</v>
      </c>
      <c r="F69" s="4">
        <v>562</v>
      </c>
      <c r="G69" s="45">
        <f t="shared" si="13"/>
        <v>18.547854785478549</v>
      </c>
      <c r="H69" s="4">
        <v>1367</v>
      </c>
      <c r="I69" s="45">
        <f t="shared" si="14"/>
        <v>32.734674329501914</v>
      </c>
    </row>
    <row r="70" spans="1:9" x14ac:dyDescent="0.2">
      <c r="A70" s="40" t="s">
        <v>21</v>
      </c>
      <c r="B70" s="8">
        <f t="shared" ref="B70:I70" si="15">+B66+B67+B68+B69</f>
        <v>60610</v>
      </c>
      <c r="C70" s="46">
        <f t="shared" si="15"/>
        <v>100</v>
      </c>
      <c r="D70" s="87">
        <f t="shared" si="15"/>
        <v>53390</v>
      </c>
      <c r="E70" s="94">
        <f t="shared" si="15"/>
        <v>100</v>
      </c>
      <c r="F70" s="8">
        <f t="shared" si="15"/>
        <v>3030</v>
      </c>
      <c r="G70" s="46">
        <f t="shared" si="15"/>
        <v>100</v>
      </c>
      <c r="H70" s="8">
        <f t="shared" si="15"/>
        <v>4176</v>
      </c>
      <c r="I70" s="46">
        <f t="shared" si="15"/>
        <v>100</v>
      </c>
    </row>
    <row r="71" spans="1:9" x14ac:dyDescent="0.2">
      <c r="A71" s="24" t="s">
        <v>37</v>
      </c>
      <c r="B71" s="8"/>
      <c r="C71" s="46"/>
      <c r="D71" s="87"/>
      <c r="E71" s="94"/>
      <c r="F71" s="8"/>
      <c r="G71" s="46"/>
      <c r="H71" s="8"/>
      <c r="I71" s="46"/>
    </row>
    <row r="72" spans="1:9" x14ac:dyDescent="0.2">
      <c r="A72" s="13" t="s">
        <v>34</v>
      </c>
      <c r="B72" s="4">
        <v>62</v>
      </c>
      <c r="C72" s="45">
        <f>+B72/$B$76*100</f>
        <v>1.0944395410414829</v>
      </c>
      <c r="D72" s="86">
        <v>62</v>
      </c>
      <c r="E72" s="84">
        <f>+D72/$D$76*100</f>
        <v>1.2090483619344774</v>
      </c>
      <c r="F72" s="4">
        <v>0</v>
      </c>
      <c r="G72" s="45">
        <f>+F72/$F$76*100</f>
        <v>0</v>
      </c>
      <c r="H72" s="4">
        <v>0</v>
      </c>
      <c r="I72" s="45">
        <f>+H72/$H$76*100</f>
        <v>0</v>
      </c>
    </row>
    <row r="73" spans="1:9" x14ac:dyDescent="0.2">
      <c r="A73" s="13" t="s">
        <v>35</v>
      </c>
      <c r="B73" s="4">
        <v>1887</v>
      </c>
      <c r="C73" s="45">
        <f t="shared" ref="C73:C75" si="16">+B73/$B$76*100</f>
        <v>33.309796999117388</v>
      </c>
      <c r="D73" s="86">
        <v>1599</v>
      </c>
      <c r="E73" s="84">
        <f t="shared" ref="E73:E75" si="17">+D73/$D$76*100</f>
        <v>31.181747269890796</v>
      </c>
      <c r="F73" s="4">
        <v>106</v>
      </c>
      <c r="G73" s="45">
        <f t="shared" ref="G73:G75" si="18">+F73/$F$76*100</f>
        <v>71.621621621621628</v>
      </c>
      <c r="H73" s="4">
        <v>182</v>
      </c>
      <c r="I73" s="45">
        <f t="shared" ref="I73:I75" si="19">+H73/$H$76*100</f>
        <v>46.786632390745503</v>
      </c>
    </row>
    <row r="74" spans="1:9" x14ac:dyDescent="0.2">
      <c r="A74" s="13" t="s">
        <v>36</v>
      </c>
      <c r="B74" s="4">
        <v>174</v>
      </c>
      <c r="C74" s="45">
        <f t="shared" si="16"/>
        <v>3.0714916151809355</v>
      </c>
      <c r="D74" s="86">
        <v>123</v>
      </c>
      <c r="E74" s="84">
        <f t="shared" si="17"/>
        <v>2.3985959438377535</v>
      </c>
      <c r="F74" s="4">
        <v>6</v>
      </c>
      <c r="G74" s="45">
        <f t="shared" si="18"/>
        <v>4.0540540540540544</v>
      </c>
      <c r="H74" s="4">
        <v>45</v>
      </c>
      <c r="I74" s="45">
        <f t="shared" si="19"/>
        <v>11.568123393316196</v>
      </c>
    </row>
    <row r="75" spans="1:9" x14ac:dyDescent="0.2">
      <c r="A75" s="13" t="s">
        <v>13</v>
      </c>
      <c r="B75" s="4">
        <v>3542</v>
      </c>
      <c r="C75" s="45">
        <f t="shared" si="16"/>
        <v>62.524271844660198</v>
      </c>
      <c r="D75" s="86">
        <v>3344</v>
      </c>
      <c r="E75" s="84">
        <f t="shared" si="17"/>
        <v>65.210608424336968</v>
      </c>
      <c r="F75" s="4">
        <v>36</v>
      </c>
      <c r="G75" s="45">
        <f t="shared" si="18"/>
        <v>24.324324324324326</v>
      </c>
      <c r="H75" s="4">
        <v>162</v>
      </c>
      <c r="I75" s="45">
        <f t="shared" si="19"/>
        <v>41.645244215938305</v>
      </c>
    </row>
    <row r="76" spans="1:9" x14ac:dyDescent="0.2">
      <c r="A76" s="40" t="s">
        <v>21</v>
      </c>
      <c r="B76" s="8">
        <f t="shared" ref="B76:I76" si="20">+B72+B73+B74+B75</f>
        <v>5665</v>
      </c>
      <c r="C76" s="46">
        <f t="shared" si="20"/>
        <v>100</v>
      </c>
      <c r="D76" s="87">
        <f t="shared" si="20"/>
        <v>5128</v>
      </c>
      <c r="E76" s="94">
        <f t="shared" si="20"/>
        <v>100</v>
      </c>
      <c r="F76" s="8">
        <f t="shared" si="20"/>
        <v>148</v>
      </c>
      <c r="G76" s="46">
        <f t="shared" si="20"/>
        <v>100</v>
      </c>
      <c r="H76" s="8">
        <f t="shared" si="20"/>
        <v>389</v>
      </c>
      <c r="I76" s="46">
        <f t="shared" si="20"/>
        <v>100</v>
      </c>
    </row>
    <row r="77" spans="1:9" x14ac:dyDescent="0.2">
      <c r="A77" s="24" t="s">
        <v>38</v>
      </c>
      <c r="B77" s="4"/>
      <c r="C77" s="45"/>
      <c r="D77" s="86"/>
      <c r="E77" s="84"/>
      <c r="F77" s="4"/>
      <c r="G77" s="45"/>
      <c r="H77" s="4"/>
      <c r="I77" s="45"/>
    </row>
    <row r="78" spans="1:9" x14ac:dyDescent="0.2">
      <c r="A78" s="13" t="s">
        <v>34</v>
      </c>
      <c r="B78" s="4">
        <v>116</v>
      </c>
      <c r="C78" s="45">
        <f>+B78/$B$82*100</f>
        <v>0.51234486109270794</v>
      </c>
      <c r="D78" s="86">
        <v>105</v>
      </c>
      <c r="E78" s="84">
        <f>+D78/$D$82*100</f>
        <v>0.53821313240043056</v>
      </c>
      <c r="F78" s="4">
        <v>0</v>
      </c>
      <c r="G78" s="45">
        <f>+F78/$F$82*100</f>
        <v>0</v>
      </c>
      <c r="H78" s="4">
        <v>11</v>
      </c>
      <c r="I78" s="45">
        <f>+H78/$H$82*100</f>
        <v>0.63842135809634359</v>
      </c>
    </row>
    <row r="79" spans="1:9" x14ac:dyDescent="0.2">
      <c r="A79" s="13" t="s">
        <v>35</v>
      </c>
      <c r="B79" s="4">
        <v>7359</v>
      </c>
      <c r="C79" s="45">
        <f t="shared" ref="C79:C81" si="21">+B79/$B$82*100</f>
        <v>32.50298131707963</v>
      </c>
      <c r="D79" s="86">
        <v>5632</v>
      </c>
      <c r="E79" s="84">
        <f t="shared" ref="E79:E81" si="22">+D79/$D$82*100</f>
        <v>28.868727254087855</v>
      </c>
      <c r="F79" s="4">
        <v>1075</v>
      </c>
      <c r="G79" s="45">
        <f t="shared" ref="G79:G81" si="23">+F79/$F$82*100</f>
        <v>76.295244854506734</v>
      </c>
      <c r="H79" s="4">
        <v>652</v>
      </c>
      <c r="I79" s="45">
        <f t="shared" ref="I79:I81" si="24">+H79/$H$82*100</f>
        <v>37.840975043528729</v>
      </c>
    </row>
    <row r="80" spans="1:9" x14ac:dyDescent="0.2">
      <c r="A80" s="13" t="s">
        <v>36</v>
      </c>
      <c r="B80" s="4">
        <v>904</v>
      </c>
      <c r="C80" s="45">
        <f t="shared" si="21"/>
        <v>3.9927565036879997</v>
      </c>
      <c r="D80" s="86">
        <v>583</v>
      </c>
      <c r="E80" s="84">
        <f t="shared" si="22"/>
        <v>2.9883643446614383</v>
      </c>
      <c r="F80" s="4">
        <v>106</v>
      </c>
      <c r="G80" s="45">
        <f t="shared" si="23"/>
        <v>7.5230660042583386</v>
      </c>
      <c r="H80" s="4">
        <v>215</v>
      </c>
      <c r="I80" s="45">
        <f t="shared" si="24"/>
        <v>12.478235635519443</v>
      </c>
    </row>
    <row r="81" spans="1:9" x14ac:dyDescent="0.2">
      <c r="A81" s="13" t="s">
        <v>13</v>
      </c>
      <c r="B81" s="4">
        <v>14262</v>
      </c>
      <c r="C81" s="45">
        <f t="shared" si="21"/>
        <v>62.991917318139656</v>
      </c>
      <c r="D81" s="86">
        <v>13189</v>
      </c>
      <c r="E81" s="84">
        <f t="shared" si="22"/>
        <v>67.604695268850278</v>
      </c>
      <c r="F81" s="4">
        <v>228</v>
      </c>
      <c r="G81" s="45">
        <f t="shared" si="23"/>
        <v>16.181689141234916</v>
      </c>
      <c r="H81" s="4">
        <v>845</v>
      </c>
      <c r="I81" s="45">
        <f t="shared" si="24"/>
        <v>49.042367962855479</v>
      </c>
    </row>
    <row r="82" spans="1:9" x14ac:dyDescent="0.2">
      <c r="A82" s="40" t="s">
        <v>21</v>
      </c>
      <c r="B82" s="8">
        <f t="shared" ref="B82:I82" si="25">+B78+B79+B80+B81</f>
        <v>22641</v>
      </c>
      <c r="C82" s="46">
        <f t="shared" si="25"/>
        <v>100</v>
      </c>
      <c r="D82" s="87">
        <f t="shared" si="25"/>
        <v>19509</v>
      </c>
      <c r="E82" s="94">
        <f t="shared" si="25"/>
        <v>100</v>
      </c>
      <c r="F82" s="8">
        <f t="shared" si="25"/>
        <v>1409</v>
      </c>
      <c r="G82" s="46">
        <f t="shared" si="25"/>
        <v>99.999999999999986</v>
      </c>
      <c r="H82" s="8">
        <f t="shared" si="25"/>
        <v>1723</v>
      </c>
      <c r="I82" s="46">
        <f t="shared" si="25"/>
        <v>100</v>
      </c>
    </row>
    <row r="83" spans="1:9" x14ac:dyDescent="0.2">
      <c r="A83" s="24" t="s">
        <v>39</v>
      </c>
      <c r="B83" s="4"/>
      <c r="C83" s="45"/>
      <c r="D83" s="86"/>
      <c r="E83" s="84"/>
      <c r="F83" s="4"/>
      <c r="G83" s="45"/>
      <c r="H83" s="4"/>
      <c r="I83" s="45"/>
    </row>
    <row r="84" spans="1:9" x14ac:dyDescent="0.2">
      <c r="A84" s="13" t="s">
        <v>34</v>
      </c>
      <c r="B84" s="4">
        <v>12</v>
      </c>
      <c r="C84" s="45">
        <f>+B84/$B$88*100</f>
        <v>3.7147102526002972E-2</v>
      </c>
      <c r="D84" s="86">
        <v>9</v>
      </c>
      <c r="E84" s="84">
        <f>+D84/$D$88*100</f>
        <v>3.1301081626265083E-2</v>
      </c>
      <c r="F84" s="4">
        <v>0</v>
      </c>
      <c r="G84" s="45">
        <f>+F84/$F$88*100</f>
        <v>0</v>
      </c>
      <c r="H84" s="4">
        <v>3</v>
      </c>
      <c r="I84" s="45">
        <f>+H84/$H$88*100</f>
        <v>0.14436958614051973</v>
      </c>
    </row>
    <row r="85" spans="1:9" x14ac:dyDescent="0.2">
      <c r="A85" s="13" t="s">
        <v>35</v>
      </c>
      <c r="B85" s="4">
        <v>17533</v>
      </c>
      <c r="C85" s="45">
        <f t="shared" ref="C85:C87" si="26">+B85/$B$88*100</f>
        <v>54.275012382367507</v>
      </c>
      <c r="D85" s="86">
        <v>14818</v>
      </c>
      <c r="E85" s="84">
        <f t="shared" ref="E85:E87" si="27">+D85/$D$88*100</f>
        <v>51.53549194866622</v>
      </c>
      <c r="F85" s="4">
        <v>1100</v>
      </c>
      <c r="G85" s="45">
        <f t="shared" ref="G85:G87" si="28">+F85/$F$88*100</f>
        <v>74.677528852681604</v>
      </c>
      <c r="H85" s="4">
        <v>1615</v>
      </c>
      <c r="I85" s="45">
        <f t="shared" ref="I85:I87" si="29">+H85/$H$88*100</f>
        <v>77.718960538979786</v>
      </c>
    </row>
    <row r="86" spans="1:9" x14ac:dyDescent="0.2">
      <c r="A86" s="13" t="s">
        <v>36</v>
      </c>
      <c r="B86" s="4">
        <v>867</v>
      </c>
      <c r="C86" s="45">
        <f t="shared" si="26"/>
        <v>2.6838781575037145</v>
      </c>
      <c r="D86" s="86">
        <v>692</v>
      </c>
      <c r="E86" s="84">
        <f t="shared" si="27"/>
        <v>2.4067053872639375</v>
      </c>
      <c r="F86" s="4">
        <v>75</v>
      </c>
      <c r="G86" s="45">
        <f t="shared" si="28"/>
        <v>5.0916496945010188</v>
      </c>
      <c r="H86" s="4">
        <v>100</v>
      </c>
      <c r="I86" s="45">
        <f t="shared" si="29"/>
        <v>4.8123195380173245</v>
      </c>
    </row>
    <row r="87" spans="1:9" x14ac:dyDescent="0.2">
      <c r="A87" s="13" t="s">
        <v>13</v>
      </c>
      <c r="B87" s="4">
        <v>13892</v>
      </c>
      <c r="C87" s="45">
        <f t="shared" si="26"/>
        <v>43.003962357602774</v>
      </c>
      <c r="D87" s="86">
        <v>13234</v>
      </c>
      <c r="E87" s="84">
        <f t="shared" si="27"/>
        <v>46.026501582443572</v>
      </c>
      <c r="F87" s="4">
        <v>298</v>
      </c>
      <c r="G87" s="45">
        <f t="shared" si="28"/>
        <v>20.230821452817381</v>
      </c>
      <c r="H87" s="4">
        <v>360</v>
      </c>
      <c r="I87" s="45">
        <f t="shared" si="29"/>
        <v>17.324350336862366</v>
      </c>
    </row>
    <row r="88" spans="1:9" x14ac:dyDescent="0.2">
      <c r="A88" s="40" t="s">
        <v>21</v>
      </c>
      <c r="B88" s="8">
        <f t="shared" ref="B88:I88" si="30">+B84+B85+B86+B87</f>
        <v>32304</v>
      </c>
      <c r="C88" s="46">
        <f t="shared" si="30"/>
        <v>100</v>
      </c>
      <c r="D88" s="87">
        <f t="shared" si="30"/>
        <v>28753</v>
      </c>
      <c r="E88" s="94">
        <f t="shared" si="30"/>
        <v>100</v>
      </c>
      <c r="F88" s="8">
        <f t="shared" si="30"/>
        <v>1473</v>
      </c>
      <c r="G88" s="46">
        <f t="shared" si="30"/>
        <v>100</v>
      </c>
      <c r="H88" s="8">
        <f t="shared" si="30"/>
        <v>2078</v>
      </c>
      <c r="I88" s="46">
        <f t="shared" si="30"/>
        <v>99.999999999999986</v>
      </c>
    </row>
    <row r="89" spans="1:9" x14ac:dyDescent="0.2">
      <c r="A89" s="34"/>
      <c r="B89" s="8"/>
      <c r="C89" s="46"/>
      <c r="D89" s="87"/>
      <c r="E89" s="94"/>
      <c r="F89" s="8"/>
      <c r="G89" s="46"/>
      <c r="H89" s="8"/>
      <c r="I89" s="46"/>
    </row>
    <row r="90" spans="1:9" x14ac:dyDescent="0.2">
      <c r="A90" s="34"/>
      <c r="B90" s="8"/>
      <c r="C90" s="46"/>
      <c r="D90" s="87"/>
      <c r="E90" s="94"/>
      <c r="F90" s="8"/>
      <c r="G90" s="46"/>
      <c r="H90" s="8"/>
      <c r="I90" s="46"/>
    </row>
    <row r="91" spans="1:9" ht="15" x14ac:dyDescent="0.25">
      <c r="A91" s="3" t="s">
        <v>102</v>
      </c>
      <c r="B91" s="31"/>
    </row>
    <row r="93" spans="1:9" ht="10.5" customHeight="1" x14ac:dyDescent="0.2">
      <c r="B93" s="169" t="s">
        <v>21</v>
      </c>
      <c r="C93" s="169"/>
      <c r="D93" s="170" t="s">
        <v>29</v>
      </c>
      <c r="E93" s="170"/>
      <c r="F93" s="169" t="s">
        <v>30</v>
      </c>
      <c r="G93" s="169"/>
      <c r="H93" s="169" t="s">
        <v>31</v>
      </c>
      <c r="I93" s="169"/>
    </row>
    <row r="94" spans="1:9" x14ac:dyDescent="0.2">
      <c r="A94" s="28"/>
      <c r="B94" s="39" t="s">
        <v>32</v>
      </c>
      <c r="C94" s="39" t="s">
        <v>33</v>
      </c>
      <c r="D94" s="92" t="s">
        <v>32</v>
      </c>
      <c r="E94" s="92" t="s">
        <v>33</v>
      </c>
      <c r="F94" s="39" t="s">
        <v>32</v>
      </c>
      <c r="G94" s="39" t="s">
        <v>33</v>
      </c>
      <c r="H94" s="39" t="s">
        <v>32</v>
      </c>
      <c r="I94" s="39" t="s">
        <v>33</v>
      </c>
    </row>
    <row r="95" spans="1:9" x14ac:dyDescent="0.2">
      <c r="A95" s="24" t="s">
        <v>28</v>
      </c>
      <c r="B95" s="38"/>
      <c r="C95" s="38"/>
      <c r="D95" s="93"/>
      <c r="E95" s="93"/>
      <c r="F95" s="38"/>
      <c r="G95" s="38"/>
      <c r="H95" s="38"/>
      <c r="I95" s="38"/>
    </row>
    <row r="96" spans="1:9" x14ac:dyDescent="0.2">
      <c r="A96" s="13" t="s">
        <v>34</v>
      </c>
      <c r="B96" s="4">
        <v>186</v>
      </c>
      <c r="C96" s="45">
        <v>0.3</v>
      </c>
      <c r="D96" s="86">
        <v>171</v>
      </c>
      <c r="E96" s="84">
        <v>0.3</v>
      </c>
      <c r="F96" s="4">
        <v>0</v>
      </c>
      <c r="G96" s="45">
        <v>0</v>
      </c>
      <c r="H96" s="4">
        <v>15</v>
      </c>
      <c r="I96" s="45">
        <v>0.3</v>
      </c>
    </row>
    <row r="97" spans="1:9" x14ac:dyDescent="0.2">
      <c r="A97" s="13" t="s">
        <v>35</v>
      </c>
      <c r="B97" s="4">
        <v>25240</v>
      </c>
      <c r="C97" s="45">
        <v>44.3</v>
      </c>
      <c r="D97" s="86">
        <v>20638</v>
      </c>
      <c r="E97" s="84">
        <v>41.4</v>
      </c>
      <c r="F97" s="4">
        <v>2237</v>
      </c>
      <c r="G97" s="45">
        <v>78.5</v>
      </c>
      <c r="H97" s="4">
        <v>2366</v>
      </c>
      <c r="I97" s="45">
        <v>55.2</v>
      </c>
    </row>
    <row r="98" spans="1:9" x14ac:dyDescent="0.2">
      <c r="A98" s="13" t="s">
        <v>36</v>
      </c>
      <c r="B98" s="4">
        <v>1619</v>
      </c>
      <c r="C98" s="45">
        <v>2.8</v>
      </c>
      <c r="D98" s="86">
        <v>1101</v>
      </c>
      <c r="E98" s="84">
        <v>2.2000000000000002</v>
      </c>
      <c r="F98" s="4">
        <v>151</v>
      </c>
      <c r="G98" s="45">
        <v>5.3</v>
      </c>
      <c r="H98" s="4">
        <v>367</v>
      </c>
      <c r="I98" s="45">
        <v>8.6</v>
      </c>
    </row>
    <row r="99" spans="1:9" x14ac:dyDescent="0.2">
      <c r="A99" s="13" t="s">
        <v>13</v>
      </c>
      <c r="B99" s="4">
        <v>29973</v>
      </c>
      <c r="C99" s="45">
        <v>52.6</v>
      </c>
      <c r="D99" s="86">
        <v>27973</v>
      </c>
      <c r="E99" s="84">
        <v>56.1</v>
      </c>
      <c r="F99" s="4">
        <v>460</v>
      </c>
      <c r="G99" s="45">
        <v>16.2</v>
      </c>
      <c r="H99" s="4">
        <v>1540</v>
      </c>
      <c r="I99" s="45">
        <v>35.9</v>
      </c>
    </row>
    <row r="100" spans="1:9" x14ac:dyDescent="0.2">
      <c r="A100" s="40" t="s">
        <v>21</v>
      </c>
      <c r="B100" s="8">
        <v>57018</v>
      </c>
      <c r="C100" s="46">
        <v>100</v>
      </c>
      <c r="D100" s="87">
        <v>49883</v>
      </c>
      <c r="E100" s="94">
        <v>100</v>
      </c>
      <c r="F100" s="8">
        <v>2848</v>
      </c>
      <c r="G100" s="46">
        <v>100</v>
      </c>
      <c r="H100" s="8">
        <v>4288</v>
      </c>
      <c r="I100" s="46">
        <v>100</v>
      </c>
    </row>
    <row r="101" spans="1:9" x14ac:dyDescent="0.2">
      <c r="A101" s="24" t="s">
        <v>37</v>
      </c>
      <c r="B101" s="8"/>
      <c r="C101" s="46"/>
      <c r="D101" s="87"/>
      <c r="E101" s="94"/>
      <c r="F101" s="8"/>
      <c r="G101" s="46"/>
      <c r="H101" s="8"/>
      <c r="I101" s="46"/>
    </row>
    <row r="102" spans="1:9" x14ac:dyDescent="0.2">
      <c r="A102" s="13" t="s">
        <v>34</v>
      </c>
      <c r="B102" s="4">
        <v>51</v>
      </c>
      <c r="C102" s="45">
        <v>0.9</v>
      </c>
      <c r="D102" s="86">
        <v>51</v>
      </c>
      <c r="E102" s="84">
        <v>1</v>
      </c>
      <c r="F102" s="4">
        <v>0</v>
      </c>
      <c r="G102" s="45">
        <v>0</v>
      </c>
      <c r="H102" s="4">
        <v>0</v>
      </c>
      <c r="I102" s="45">
        <v>0</v>
      </c>
    </row>
    <row r="103" spans="1:9" x14ac:dyDescent="0.2">
      <c r="A103" s="13" t="s">
        <v>35</v>
      </c>
      <c r="B103" s="4">
        <v>1783</v>
      </c>
      <c r="C103" s="45">
        <v>31.4</v>
      </c>
      <c r="D103" s="86">
        <v>1525</v>
      </c>
      <c r="E103" s="84">
        <v>29.6</v>
      </c>
      <c r="F103" s="4">
        <v>116</v>
      </c>
      <c r="G103" s="45">
        <v>73.400000000000006</v>
      </c>
      <c r="H103" s="4">
        <v>142</v>
      </c>
      <c r="I103" s="45">
        <v>39.700000000000003</v>
      </c>
    </row>
    <row r="104" spans="1:9" x14ac:dyDescent="0.2">
      <c r="A104" s="13" t="s">
        <v>36</v>
      </c>
      <c r="B104" s="4">
        <v>213</v>
      </c>
      <c r="C104" s="45">
        <v>3.8</v>
      </c>
      <c r="D104" s="86">
        <v>153</v>
      </c>
      <c r="E104" s="84">
        <v>3</v>
      </c>
      <c r="F104" s="4">
        <v>15</v>
      </c>
      <c r="G104" s="45">
        <v>9.5</v>
      </c>
      <c r="H104" s="4">
        <v>44</v>
      </c>
      <c r="I104" s="45">
        <v>12.3</v>
      </c>
    </row>
    <row r="105" spans="1:9" x14ac:dyDescent="0.2">
      <c r="A105" s="13" t="s">
        <v>13</v>
      </c>
      <c r="B105" s="4">
        <v>3627</v>
      </c>
      <c r="C105" s="45">
        <v>63.9</v>
      </c>
      <c r="D105" s="86">
        <v>3429</v>
      </c>
      <c r="E105" s="84">
        <v>66.5</v>
      </c>
      <c r="F105" s="4">
        <v>27</v>
      </c>
      <c r="G105" s="45">
        <v>17.100000000000001</v>
      </c>
      <c r="H105" s="4">
        <v>171</v>
      </c>
      <c r="I105" s="45">
        <v>47.8</v>
      </c>
    </row>
    <row r="106" spans="1:9" x14ac:dyDescent="0.2">
      <c r="A106" s="40" t="s">
        <v>21</v>
      </c>
      <c r="B106" s="8">
        <v>5674</v>
      </c>
      <c r="C106" s="46">
        <v>100</v>
      </c>
      <c r="D106" s="87">
        <v>5159</v>
      </c>
      <c r="E106" s="94">
        <v>100</v>
      </c>
      <c r="F106" s="8">
        <v>158</v>
      </c>
      <c r="G106" s="46">
        <v>100</v>
      </c>
      <c r="H106" s="8">
        <v>358</v>
      </c>
      <c r="I106" s="46">
        <v>100</v>
      </c>
    </row>
    <row r="107" spans="1:9" x14ac:dyDescent="0.2">
      <c r="A107" s="24" t="s">
        <v>38</v>
      </c>
      <c r="B107" s="4"/>
      <c r="C107" s="45"/>
      <c r="D107" s="86"/>
      <c r="E107" s="84"/>
      <c r="F107" s="4"/>
      <c r="G107" s="45"/>
      <c r="H107" s="4"/>
      <c r="I107" s="45"/>
    </row>
    <row r="108" spans="1:9" x14ac:dyDescent="0.2">
      <c r="A108" s="13" t="s">
        <v>34</v>
      </c>
      <c r="B108" s="4">
        <v>104</v>
      </c>
      <c r="C108" s="45">
        <v>0.5</v>
      </c>
      <c r="D108" s="86">
        <v>95</v>
      </c>
      <c r="E108" s="84">
        <v>0.5</v>
      </c>
      <c r="F108" s="4">
        <v>0</v>
      </c>
      <c r="G108" s="45">
        <v>0</v>
      </c>
      <c r="H108" s="4">
        <v>9</v>
      </c>
      <c r="I108" s="45">
        <v>0.5</v>
      </c>
    </row>
    <row r="109" spans="1:9" x14ac:dyDescent="0.2">
      <c r="A109" s="13" t="s">
        <v>35</v>
      </c>
      <c r="B109" s="4">
        <v>7362</v>
      </c>
      <c r="C109" s="45">
        <v>33.799999999999997</v>
      </c>
      <c r="D109" s="86">
        <v>5587</v>
      </c>
      <c r="E109" s="84">
        <v>30.1</v>
      </c>
      <c r="F109" s="4">
        <v>1047</v>
      </c>
      <c r="G109" s="45">
        <v>76.2</v>
      </c>
      <c r="H109" s="4">
        <v>729</v>
      </c>
      <c r="I109" s="45">
        <v>39.6</v>
      </c>
    </row>
    <row r="110" spans="1:9" x14ac:dyDescent="0.2">
      <c r="A110" s="13" t="s">
        <v>36</v>
      </c>
      <c r="B110" s="4">
        <v>742</v>
      </c>
      <c r="C110" s="45">
        <v>3.4</v>
      </c>
      <c r="D110" s="86">
        <v>464</v>
      </c>
      <c r="E110" s="84">
        <v>2.5</v>
      </c>
      <c r="F110" s="4">
        <v>79</v>
      </c>
      <c r="G110" s="45">
        <v>5.7</v>
      </c>
      <c r="H110" s="4">
        <v>199</v>
      </c>
      <c r="I110" s="45">
        <v>10.8</v>
      </c>
    </row>
    <row r="111" spans="1:9" x14ac:dyDescent="0.2">
      <c r="A111" s="13" t="s">
        <v>13</v>
      </c>
      <c r="B111" s="4">
        <v>13598</v>
      </c>
      <c r="C111" s="45">
        <v>62.4</v>
      </c>
      <c r="D111" s="86">
        <v>12446</v>
      </c>
      <c r="E111" s="84">
        <v>66.900000000000006</v>
      </c>
      <c r="F111" s="4">
        <v>248</v>
      </c>
      <c r="G111" s="45">
        <v>18</v>
      </c>
      <c r="H111" s="4">
        <v>904</v>
      </c>
      <c r="I111" s="45">
        <v>49.1</v>
      </c>
    </row>
    <row r="112" spans="1:9" x14ac:dyDescent="0.2">
      <c r="A112" s="40" t="s">
        <v>21</v>
      </c>
      <c r="B112" s="8">
        <v>21807</v>
      </c>
      <c r="C112" s="46">
        <v>100</v>
      </c>
      <c r="D112" s="87">
        <v>18592</v>
      </c>
      <c r="E112" s="94">
        <v>100</v>
      </c>
      <c r="F112" s="8">
        <v>1374</v>
      </c>
      <c r="G112" s="46">
        <v>100</v>
      </c>
      <c r="H112" s="8">
        <v>1841</v>
      </c>
      <c r="I112" s="46">
        <v>100</v>
      </c>
    </row>
    <row r="113" spans="1:9" x14ac:dyDescent="0.2">
      <c r="A113" s="24" t="s">
        <v>39</v>
      </c>
      <c r="B113" s="4"/>
      <c r="C113" s="45"/>
      <c r="D113" s="86"/>
      <c r="E113" s="84"/>
      <c r="F113" s="4"/>
      <c r="G113" s="45"/>
      <c r="H113" s="4"/>
      <c r="I113" s="45"/>
    </row>
    <row r="114" spans="1:9" x14ac:dyDescent="0.2">
      <c r="A114" s="13" t="s">
        <v>34</v>
      </c>
      <c r="B114" s="4">
        <v>31</v>
      </c>
      <c r="C114" s="45">
        <v>0.1</v>
      </c>
      <c r="D114" s="86">
        <v>25</v>
      </c>
      <c r="E114" s="84">
        <v>0.1</v>
      </c>
      <c r="F114" s="4">
        <v>0</v>
      </c>
      <c r="G114" s="45">
        <v>0</v>
      </c>
      <c r="H114" s="4">
        <v>6</v>
      </c>
      <c r="I114" s="45">
        <v>0.3</v>
      </c>
    </row>
    <row r="115" spans="1:9" x14ac:dyDescent="0.2">
      <c r="A115" s="13" t="s">
        <v>35</v>
      </c>
      <c r="B115" s="4">
        <v>16095</v>
      </c>
      <c r="C115" s="45">
        <v>54.5</v>
      </c>
      <c r="D115" s="86">
        <v>13526</v>
      </c>
      <c r="E115" s="84">
        <v>51.8</v>
      </c>
      <c r="F115" s="4">
        <v>1074</v>
      </c>
      <c r="G115" s="45">
        <v>81.599999999999994</v>
      </c>
      <c r="H115" s="4">
        <v>1495</v>
      </c>
      <c r="I115" s="45">
        <v>71.599999999999994</v>
      </c>
    </row>
    <row r="116" spans="1:9" x14ac:dyDescent="0.2">
      <c r="A116" s="13" t="s">
        <v>36</v>
      </c>
      <c r="B116" s="4">
        <v>664</v>
      </c>
      <c r="C116" s="45">
        <v>2.2000000000000002</v>
      </c>
      <c r="D116" s="86">
        <v>484</v>
      </c>
      <c r="E116" s="84">
        <v>1.9</v>
      </c>
      <c r="F116" s="4">
        <v>57</v>
      </c>
      <c r="G116" s="45">
        <v>4.3</v>
      </c>
      <c r="H116" s="4">
        <v>124</v>
      </c>
      <c r="I116" s="45">
        <v>5.9</v>
      </c>
    </row>
    <row r="117" spans="1:9" x14ac:dyDescent="0.2">
      <c r="A117" s="13" t="s">
        <v>13</v>
      </c>
      <c r="B117" s="4">
        <v>12747</v>
      </c>
      <c r="C117" s="45">
        <v>43.2</v>
      </c>
      <c r="D117" s="86">
        <v>12098</v>
      </c>
      <c r="E117" s="84">
        <v>46.3</v>
      </c>
      <c r="F117" s="4">
        <v>185</v>
      </c>
      <c r="G117" s="45">
        <v>14.1</v>
      </c>
      <c r="H117" s="4">
        <v>465</v>
      </c>
      <c r="I117" s="45">
        <v>22.3</v>
      </c>
    </row>
    <row r="118" spans="1:9" x14ac:dyDescent="0.2">
      <c r="A118" s="40" t="s">
        <v>21</v>
      </c>
      <c r="B118" s="8">
        <v>29537</v>
      </c>
      <c r="C118" s="46">
        <v>100</v>
      </c>
      <c r="D118" s="87">
        <v>26132</v>
      </c>
      <c r="E118" s="94">
        <v>100</v>
      </c>
      <c r="F118" s="8">
        <v>1316</v>
      </c>
      <c r="G118" s="46">
        <v>100</v>
      </c>
      <c r="H118" s="8">
        <v>2089</v>
      </c>
      <c r="I118" s="46">
        <v>100</v>
      </c>
    </row>
    <row r="121" spans="1:9" ht="15" x14ac:dyDescent="0.25">
      <c r="A121" s="3" t="s">
        <v>112</v>
      </c>
      <c r="B121" s="31"/>
    </row>
    <row r="123" spans="1:9" ht="11.25" customHeight="1" x14ac:dyDescent="0.2">
      <c r="B123" s="169" t="s">
        <v>21</v>
      </c>
      <c r="C123" s="169"/>
      <c r="D123" s="170" t="s">
        <v>29</v>
      </c>
      <c r="E123" s="170"/>
      <c r="F123" s="169" t="s">
        <v>30</v>
      </c>
      <c r="G123" s="169"/>
      <c r="H123" s="169" t="s">
        <v>31</v>
      </c>
      <c r="I123" s="169"/>
    </row>
    <row r="124" spans="1:9" x14ac:dyDescent="0.2">
      <c r="A124" s="28"/>
      <c r="B124" s="39" t="s">
        <v>32</v>
      </c>
      <c r="C124" s="39" t="s">
        <v>33</v>
      </c>
      <c r="D124" s="92" t="s">
        <v>32</v>
      </c>
      <c r="E124" s="92" t="s">
        <v>33</v>
      </c>
      <c r="F124" s="39" t="s">
        <v>32</v>
      </c>
      <c r="G124" s="39" t="s">
        <v>33</v>
      </c>
      <c r="H124" s="39" t="s">
        <v>32</v>
      </c>
      <c r="I124" s="39" t="s">
        <v>33</v>
      </c>
    </row>
    <row r="125" spans="1:9" x14ac:dyDescent="0.2">
      <c r="A125" s="24" t="s">
        <v>28</v>
      </c>
      <c r="B125" s="38"/>
      <c r="C125" s="38"/>
      <c r="D125" s="93"/>
      <c r="E125" s="93"/>
      <c r="F125" s="38"/>
      <c r="G125" s="38"/>
      <c r="H125" s="38"/>
      <c r="I125" s="38"/>
    </row>
    <row r="126" spans="1:9" x14ac:dyDescent="0.2">
      <c r="A126" s="13" t="s">
        <v>34</v>
      </c>
      <c r="B126" s="4">
        <v>171</v>
      </c>
      <c r="C126" s="45">
        <v>0.3</v>
      </c>
      <c r="D126" s="86">
        <v>156</v>
      </c>
      <c r="E126" s="84">
        <v>0.3</v>
      </c>
      <c r="F126" s="4">
        <v>0</v>
      </c>
      <c r="G126" s="45">
        <v>0</v>
      </c>
      <c r="H126" s="4">
        <v>15</v>
      </c>
      <c r="I126" s="45">
        <v>0.4</v>
      </c>
    </row>
    <row r="127" spans="1:9" x14ac:dyDescent="0.2">
      <c r="A127" s="13" t="s">
        <v>35</v>
      </c>
      <c r="B127" s="4">
        <v>23807</v>
      </c>
      <c r="C127" s="45">
        <v>43.6</v>
      </c>
      <c r="D127" s="86">
        <v>19238</v>
      </c>
      <c r="E127" s="84">
        <v>40.700000000000003</v>
      </c>
      <c r="F127" s="4">
        <v>2400</v>
      </c>
      <c r="G127" s="45">
        <v>75.5</v>
      </c>
      <c r="H127" s="4">
        <v>2169</v>
      </c>
      <c r="I127" s="45">
        <v>53.1</v>
      </c>
    </row>
    <row r="128" spans="1:9" x14ac:dyDescent="0.2">
      <c r="A128" s="13" t="s">
        <v>36</v>
      </c>
      <c r="B128" s="4">
        <v>1599</v>
      </c>
      <c r="C128" s="45">
        <v>2.9</v>
      </c>
      <c r="D128" s="86">
        <v>1016</v>
      </c>
      <c r="E128" s="84">
        <v>2.1</v>
      </c>
      <c r="F128" s="4">
        <v>183</v>
      </c>
      <c r="G128" s="45">
        <v>5.8</v>
      </c>
      <c r="H128" s="4">
        <v>401</v>
      </c>
      <c r="I128" s="45">
        <v>9.8000000000000007</v>
      </c>
    </row>
    <row r="129" spans="1:9" x14ac:dyDescent="0.2">
      <c r="A129" s="13" t="s">
        <v>13</v>
      </c>
      <c r="B129" s="4">
        <v>29005</v>
      </c>
      <c r="C129" s="45">
        <v>53.1</v>
      </c>
      <c r="D129" s="86">
        <v>26914</v>
      </c>
      <c r="E129" s="84">
        <v>56.9</v>
      </c>
      <c r="F129" s="4">
        <v>594</v>
      </c>
      <c r="G129" s="45">
        <v>18.7</v>
      </c>
      <c r="H129" s="4">
        <v>1497</v>
      </c>
      <c r="I129" s="45">
        <v>36.700000000000003</v>
      </c>
    </row>
    <row r="130" spans="1:9" x14ac:dyDescent="0.2">
      <c r="A130" s="40" t="s">
        <v>21</v>
      </c>
      <c r="B130" s="8">
        <v>54582</v>
      </c>
      <c r="C130" s="46">
        <v>100</v>
      </c>
      <c r="D130" s="87">
        <v>47322</v>
      </c>
      <c r="E130" s="94">
        <v>100</v>
      </c>
      <c r="F130" s="8">
        <v>3177</v>
      </c>
      <c r="G130" s="46">
        <v>100</v>
      </c>
      <c r="H130" s="8">
        <v>4082</v>
      </c>
      <c r="I130" s="46">
        <v>100</v>
      </c>
    </row>
    <row r="131" spans="1:9" x14ac:dyDescent="0.2">
      <c r="A131" s="24" t="s">
        <v>37</v>
      </c>
      <c r="B131" s="8"/>
      <c r="C131" s="46"/>
      <c r="D131" s="87"/>
      <c r="E131" s="94"/>
      <c r="F131" s="8"/>
      <c r="G131" s="46"/>
      <c r="H131" s="8"/>
      <c r="I131" s="46"/>
    </row>
    <row r="132" spans="1:9" x14ac:dyDescent="0.2">
      <c r="A132" s="13" t="s">
        <v>34</v>
      </c>
      <c r="B132" s="4">
        <v>59</v>
      </c>
      <c r="C132" s="45">
        <v>1.1000000000000001</v>
      </c>
      <c r="D132" s="86">
        <v>59</v>
      </c>
      <c r="E132" s="84">
        <v>1.2</v>
      </c>
      <c r="F132" s="4">
        <v>0</v>
      </c>
      <c r="G132" s="45">
        <v>0</v>
      </c>
      <c r="H132" s="4">
        <v>0</v>
      </c>
      <c r="I132" s="45">
        <v>0</v>
      </c>
    </row>
    <row r="133" spans="1:9" x14ac:dyDescent="0.2">
      <c r="A133" s="13" t="s">
        <v>35</v>
      </c>
      <c r="B133" s="4">
        <v>1715</v>
      </c>
      <c r="C133" s="45">
        <v>30.8</v>
      </c>
      <c r="D133" s="86">
        <v>1470</v>
      </c>
      <c r="E133" s="84">
        <v>29.4</v>
      </c>
      <c r="F133" s="4">
        <v>109</v>
      </c>
      <c r="G133" s="45">
        <v>56.8</v>
      </c>
      <c r="H133" s="4">
        <v>136</v>
      </c>
      <c r="I133" s="45">
        <v>35.799999999999997</v>
      </c>
    </row>
    <row r="134" spans="1:9" x14ac:dyDescent="0.2">
      <c r="A134" s="13" t="s">
        <v>36</v>
      </c>
      <c r="B134" s="4">
        <v>196</v>
      </c>
      <c r="C134" s="45">
        <v>3.5</v>
      </c>
      <c r="D134" s="86">
        <v>151</v>
      </c>
      <c r="E134" s="84">
        <v>3</v>
      </c>
      <c r="F134" s="4">
        <v>12</v>
      </c>
      <c r="G134" s="45">
        <v>6.3</v>
      </c>
      <c r="H134" s="4">
        <v>33</v>
      </c>
      <c r="I134" s="45">
        <v>8.6999999999999993</v>
      </c>
    </row>
    <row r="135" spans="1:9" x14ac:dyDescent="0.2">
      <c r="A135" s="13" t="s">
        <v>13</v>
      </c>
      <c r="B135" s="4">
        <v>3600</v>
      </c>
      <c r="C135" s="45">
        <v>64.599999999999994</v>
      </c>
      <c r="D135" s="86">
        <v>3318</v>
      </c>
      <c r="E135" s="84">
        <v>66.400000000000006</v>
      </c>
      <c r="F135" s="4">
        <v>71</v>
      </c>
      <c r="G135" s="45">
        <v>37</v>
      </c>
      <c r="H135" s="4">
        <v>211</v>
      </c>
      <c r="I135" s="45">
        <v>55.5</v>
      </c>
    </row>
    <row r="136" spans="1:9" x14ac:dyDescent="0.2">
      <c r="A136" s="40" t="s">
        <v>21</v>
      </c>
      <c r="B136" s="8">
        <v>5571</v>
      </c>
      <c r="C136" s="46">
        <v>100</v>
      </c>
      <c r="D136" s="87">
        <v>4999</v>
      </c>
      <c r="E136" s="94">
        <v>100</v>
      </c>
      <c r="F136" s="8">
        <v>192</v>
      </c>
      <c r="G136" s="46">
        <v>100</v>
      </c>
      <c r="H136" s="8">
        <v>380</v>
      </c>
      <c r="I136" s="46">
        <v>100</v>
      </c>
    </row>
    <row r="137" spans="1:9" x14ac:dyDescent="0.2">
      <c r="A137" s="24" t="s">
        <v>38</v>
      </c>
      <c r="B137" s="4"/>
      <c r="C137" s="45"/>
      <c r="D137" s="86"/>
      <c r="E137" s="84"/>
      <c r="F137" s="4"/>
      <c r="G137" s="45"/>
      <c r="H137" s="4"/>
      <c r="I137" s="45"/>
    </row>
    <row r="138" spans="1:9" x14ac:dyDescent="0.2">
      <c r="A138" s="13" t="s">
        <v>34</v>
      </c>
      <c r="B138" s="4">
        <v>101</v>
      </c>
      <c r="C138" s="45">
        <v>0.5</v>
      </c>
      <c r="D138" s="86">
        <v>92</v>
      </c>
      <c r="E138" s="84">
        <v>0.5</v>
      </c>
      <c r="F138" s="4">
        <v>0</v>
      </c>
      <c r="G138" s="45">
        <v>0</v>
      </c>
      <c r="H138" s="4">
        <v>9</v>
      </c>
      <c r="I138" s="45">
        <v>0.5</v>
      </c>
    </row>
    <row r="139" spans="1:9" x14ac:dyDescent="0.2">
      <c r="A139" s="13" t="s">
        <v>35</v>
      </c>
      <c r="B139" s="4">
        <v>7153</v>
      </c>
      <c r="C139" s="45">
        <v>33.6</v>
      </c>
      <c r="D139" s="86">
        <v>5318</v>
      </c>
      <c r="E139" s="84">
        <v>29.5</v>
      </c>
      <c r="F139" s="4">
        <v>1190</v>
      </c>
      <c r="G139" s="45">
        <v>78.7</v>
      </c>
      <c r="H139" s="4">
        <v>645</v>
      </c>
      <c r="I139" s="45">
        <v>36.799999999999997</v>
      </c>
    </row>
    <row r="140" spans="1:9" x14ac:dyDescent="0.2">
      <c r="A140" s="13" t="s">
        <v>36</v>
      </c>
      <c r="B140" s="4">
        <v>850</v>
      </c>
      <c r="C140" s="45">
        <v>4</v>
      </c>
      <c r="D140" s="86">
        <v>497</v>
      </c>
      <c r="E140" s="84">
        <v>2.8</v>
      </c>
      <c r="F140" s="4">
        <v>103</v>
      </c>
      <c r="G140" s="45">
        <v>6.8</v>
      </c>
      <c r="H140" s="4">
        <v>250</v>
      </c>
      <c r="I140" s="45">
        <v>14.2</v>
      </c>
    </row>
    <row r="141" spans="1:9" x14ac:dyDescent="0.2">
      <c r="A141" s="13" t="s">
        <v>13</v>
      </c>
      <c r="B141" s="4">
        <v>13207</v>
      </c>
      <c r="C141" s="45">
        <v>62</v>
      </c>
      <c r="D141" s="86">
        <v>12138</v>
      </c>
      <c r="E141" s="84">
        <v>67.3</v>
      </c>
      <c r="F141" s="4">
        <v>218</v>
      </c>
      <c r="G141" s="45">
        <v>14.4</v>
      </c>
      <c r="H141" s="4">
        <v>851</v>
      </c>
      <c r="I141" s="45">
        <v>48.5</v>
      </c>
    </row>
    <row r="142" spans="1:9" x14ac:dyDescent="0.2">
      <c r="A142" s="40" t="s">
        <v>21</v>
      </c>
      <c r="B142" s="8">
        <v>21312</v>
      </c>
      <c r="C142" s="46">
        <v>100</v>
      </c>
      <c r="D142" s="87">
        <v>18045</v>
      </c>
      <c r="E142" s="94">
        <v>100</v>
      </c>
      <c r="F142" s="8">
        <v>1512</v>
      </c>
      <c r="G142" s="46">
        <v>100</v>
      </c>
      <c r="H142" s="8">
        <v>1756</v>
      </c>
      <c r="I142" s="46">
        <v>100</v>
      </c>
    </row>
    <row r="143" spans="1:9" x14ac:dyDescent="0.2">
      <c r="A143" s="24" t="s">
        <v>39</v>
      </c>
      <c r="B143" s="4"/>
      <c r="C143" s="45"/>
      <c r="D143" s="86"/>
      <c r="E143" s="84"/>
      <c r="F143" s="4"/>
      <c r="G143" s="45"/>
      <c r="H143" s="4"/>
      <c r="I143" s="45"/>
    </row>
    <row r="144" spans="1:9" x14ac:dyDescent="0.2">
      <c r="A144" s="13" t="s">
        <v>34</v>
      </c>
      <c r="B144" s="4">
        <v>11</v>
      </c>
      <c r="C144" s="45">
        <v>0.1</v>
      </c>
      <c r="D144" s="86">
        <v>5</v>
      </c>
      <c r="E144" s="84">
        <v>0</v>
      </c>
      <c r="F144" s="4">
        <v>0</v>
      </c>
      <c r="G144" s="45">
        <v>0</v>
      </c>
      <c r="H144" s="4">
        <v>6</v>
      </c>
      <c r="I144" s="45">
        <v>0.3</v>
      </c>
    </row>
    <row r="145" spans="1:9" x14ac:dyDescent="0.2">
      <c r="A145" s="13" t="s">
        <v>35</v>
      </c>
      <c r="B145" s="4">
        <v>14938</v>
      </c>
      <c r="C145" s="45">
        <v>53.9</v>
      </c>
      <c r="D145" s="86">
        <v>12449</v>
      </c>
      <c r="E145" s="84">
        <v>51.3</v>
      </c>
      <c r="F145" s="4">
        <v>1101</v>
      </c>
      <c r="G145" s="45">
        <v>74.7</v>
      </c>
      <c r="H145" s="4">
        <v>1388</v>
      </c>
      <c r="I145" s="45">
        <v>71.3</v>
      </c>
    </row>
    <row r="146" spans="1:9" x14ac:dyDescent="0.2">
      <c r="A146" s="13" t="s">
        <v>36</v>
      </c>
      <c r="B146" s="4">
        <v>552</v>
      </c>
      <c r="C146" s="45">
        <v>2</v>
      </c>
      <c r="D146" s="86">
        <v>367</v>
      </c>
      <c r="E146" s="84">
        <v>1.5</v>
      </c>
      <c r="F146" s="4">
        <v>68</v>
      </c>
      <c r="G146" s="45">
        <v>4.5999999999999996</v>
      </c>
      <c r="H146" s="4">
        <v>117</v>
      </c>
      <c r="I146" s="45">
        <v>6</v>
      </c>
    </row>
    <row r="147" spans="1:9" x14ac:dyDescent="0.2">
      <c r="A147" s="13" t="s">
        <v>13</v>
      </c>
      <c r="B147" s="4">
        <v>12199</v>
      </c>
      <c r="C147" s="45">
        <v>44</v>
      </c>
      <c r="D147" s="86">
        <v>11458</v>
      </c>
      <c r="E147" s="84">
        <v>47.2</v>
      </c>
      <c r="F147" s="4">
        <v>305</v>
      </c>
      <c r="G147" s="45">
        <v>20.7</v>
      </c>
      <c r="H147" s="4">
        <v>436</v>
      </c>
      <c r="I147" s="45">
        <v>22.4</v>
      </c>
    </row>
    <row r="148" spans="1:9" x14ac:dyDescent="0.2">
      <c r="A148" s="40" t="s">
        <v>21</v>
      </c>
      <c r="B148" s="8">
        <v>27699</v>
      </c>
      <c r="C148" s="46">
        <v>100</v>
      </c>
      <c r="D148" s="87">
        <v>24279</v>
      </c>
      <c r="E148" s="94">
        <v>100</v>
      </c>
      <c r="F148" s="8">
        <v>1474</v>
      </c>
      <c r="G148" s="46">
        <v>100</v>
      </c>
      <c r="H148" s="8">
        <v>1947</v>
      </c>
      <c r="I148" s="46">
        <v>100</v>
      </c>
    </row>
    <row r="149" spans="1:9" x14ac:dyDescent="0.2">
      <c r="A149" s="34"/>
      <c r="B149" s="8"/>
      <c r="C149" s="46"/>
      <c r="D149" s="8"/>
      <c r="E149" s="46"/>
      <c r="F149" s="8"/>
      <c r="G149" s="46"/>
      <c r="H149" s="8"/>
      <c r="I149" s="46"/>
    </row>
    <row r="150" spans="1:9" x14ac:dyDescent="0.2">
      <c r="A150" s="34"/>
      <c r="B150" s="8"/>
      <c r="C150" s="46"/>
      <c r="D150" s="8"/>
      <c r="E150" s="46"/>
      <c r="F150" s="8"/>
      <c r="G150" s="46"/>
      <c r="H150" s="8"/>
      <c r="I150" s="46"/>
    </row>
    <row r="151" spans="1:9" ht="15" x14ac:dyDescent="0.25">
      <c r="A151" s="3" t="s">
        <v>113</v>
      </c>
      <c r="B151" s="31"/>
    </row>
    <row r="153" spans="1:9" ht="12.75" customHeight="1" x14ac:dyDescent="0.2">
      <c r="B153" s="169" t="s">
        <v>21</v>
      </c>
      <c r="C153" s="169"/>
      <c r="D153" s="170" t="s">
        <v>29</v>
      </c>
      <c r="E153" s="170"/>
      <c r="F153" s="169" t="s">
        <v>30</v>
      </c>
      <c r="G153" s="169"/>
      <c r="H153" s="169" t="s">
        <v>31</v>
      </c>
      <c r="I153" s="169"/>
    </row>
    <row r="154" spans="1:9" x14ac:dyDescent="0.2">
      <c r="A154" s="28"/>
      <c r="B154" s="39" t="s">
        <v>32</v>
      </c>
      <c r="C154" s="39" t="s">
        <v>33</v>
      </c>
      <c r="D154" s="92" t="s">
        <v>32</v>
      </c>
      <c r="E154" s="92" t="s">
        <v>33</v>
      </c>
      <c r="F154" s="39" t="s">
        <v>32</v>
      </c>
      <c r="G154" s="39" t="s">
        <v>33</v>
      </c>
      <c r="H154" s="39" t="s">
        <v>32</v>
      </c>
      <c r="I154" s="39" t="s">
        <v>33</v>
      </c>
    </row>
    <row r="155" spans="1:9" x14ac:dyDescent="0.2">
      <c r="A155" s="24" t="s">
        <v>28</v>
      </c>
      <c r="B155" s="38"/>
      <c r="C155" s="38"/>
      <c r="D155" s="93"/>
      <c r="E155" s="93"/>
      <c r="F155" s="38"/>
      <c r="G155" s="38"/>
      <c r="H155" s="38"/>
      <c r="I155" s="38"/>
    </row>
    <row r="156" spans="1:9" x14ac:dyDescent="0.2">
      <c r="A156" s="13" t="s">
        <v>34</v>
      </c>
      <c r="B156" s="4">
        <v>117</v>
      </c>
      <c r="C156" s="45">
        <v>0.2</v>
      </c>
      <c r="D156" s="86">
        <v>101</v>
      </c>
      <c r="E156" s="84">
        <v>0.2</v>
      </c>
      <c r="F156" s="4">
        <v>0</v>
      </c>
      <c r="G156" s="45">
        <v>0</v>
      </c>
      <c r="H156" s="4">
        <v>16</v>
      </c>
      <c r="I156" s="45">
        <v>0.4</v>
      </c>
    </row>
    <row r="157" spans="1:9" x14ac:dyDescent="0.2">
      <c r="A157" s="13" t="s">
        <v>35</v>
      </c>
      <c r="B157" s="4">
        <v>25727</v>
      </c>
      <c r="C157" s="45">
        <v>46.1</v>
      </c>
      <c r="D157" s="86">
        <v>20917</v>
      </c>
      <c r="E157" s="84">
        <v>43.6</v>
      </c>
      <c r="F157" s="4">
        <v>3033</v>
      </c>
      <c r="G157" s="45">
        <v>75.7</v>
      </c>
      <c r="H157" s="4">
        <v>1778</v>
      </c>
      <c r="I157" s="45">
        <v>46.5</v>
      </c>
    </row>
    <row r="158" spans="1:9" x14ac:dyDescent="0.2">
      <c r="A158" s="13" t="s">
        <v>36</v>
      </c>
      <c r="B158" s="4">
        <v>2000</v>
      </c>
      <c r="C158" s="45">
        <v>3.6</v>
      </c>
      <c r="D158" s="86">
        <v>1317</v>
      </c>
      <c r="E158" s="84">
        <v>2.7</v>
      </c>
      <c r="F158" s="4">
        <v>204</v>
      </c>
      <c r="G158" s="45">
        <v>5.0999999999999996</v>
      </c>
      <c r="H158" s="4">
        <v>479</v>
      </c>
      <c r="I158" s="45">
        <v>12.5</v>
      </c>
    </row>
    <row r="159" spans="1:9" x14ac:dyDescent="0.2">
      <c r="A159" s="13" t="s">
        <v>13</v>
      </c>
      <c r="B159" s="4">
        <v>27966</v>
      </c>
      <c r="C159" s="45">
        <v>50.1</v>
      </c>
      <c r="D159" s="86">
        <v>25647</v>
      </c>
      <c r="E159" s="84">
        <v>53.5</v>
      </c>
      <c r="F159" s="4">
        <v>770</v>
      </c>
      <c r="G159" s="45">
        <v>19.2</v>
      </c>
      <c r="H159" s="4">
        <v>1549</v>
      </c>
      <c r="I159" s="45">
        <v>40.5</v>
      </c>
    </row>
    <row r="160" spans="1:9" x14ac:dyDescent="0.2">
      <c r="A160" s="40" t="s">
        <v>21</v>
      </c>
      <c r="B160" s="8">
        <v>55809</v>
      </c>
      <c r="C160" s="46">
        <v>100</v>
      </c>
      <c r="D160" s="87">
        <v>47981</v>
      </c>
      <c r="E160" s="94">
        <v>100</v>
      </c>
      <c r="F160" s="8">
        <v>4005</v>
      </c>
      <c r="G160" s="46">
        <v>100</v>
      </c>
      <c r="H160" s="8">
        <v>3823</v>
      </c>
      <c r="I160" s="46">
        <v>100</v>
      </c>
    </row>
    <row r="161" spans="1:9" x14ac:dyDescent="0.2">
      <c r="A161" s="24" t="s">
        <v>37</v>
      </c>
      <c r="B161" s="8"/>
      <c r="C161" s="46"/>
      <c r="D161" s="87"/>
      <c r="E161" s="94"/>
      <c r="F161" s="8"/>
      <c r="G161" s="46"/>
      <c r="H161" s="8"/>
      <c r="I161" s="46"/>
    </row>
    <row r="162" spans="1:9" x14ac:dyDescent="0.2">
      <c r="A162" s="13" t="s">
        <v>34</v>
      </c>
      <c r="B162" s="4">
        <v>57</v>
      </c>
      <c r="C162" s="45">
        <v>1</v>
      </c>
      <c r="D162" s="86">
        <v>57</v>
      </c>
      <c r="E162" s="84">
        <v>1.1000000000000001</v>
      </c>
      <c r="F162" s="4">
        <v>0</v>
      </c>
      <c r="G162" s="45">
        <v>0</v>
      </c>
      <c r="H162" s="4">
        <v>0</v>
      </c>
      <c r="I162" s="45">
        <v>0</v>
      </c>
    </row>
    <row r="163" spans="1:9" x14ac:dyDescent="0.2">
      <c r="A163" s="13" t="s">
        <v>35</v>
      </c>
      <c r="B163" s="4">
        <v>2258</v>
      </c>
      <c r="C163" s="45">
        <v>38.6</v>
      </c>
      <c r="D163" s="86">
        <v>1707</v>
      </c>
      <c r="E163" s="84">
        <v>34.299999999999997</v>
      </c>
      <c r="F163" s="4">
        <v>382</v>
      </c>
      <c r="G163" s="45">
        <v>80.3</v>
      </c>
      <c r="H163" s="4">
        <v>169</v>
      </c>
      <c r="I163" s="45">
        <v>43.7</v>
      </c>
    </row>
    <row r="164" spans="1:9" x14ac:dyDescent="0.2">
      <c r="A164" s="13" t="s">
        <v>36</v>
      </c>
      <c r="B164" s="4">
        <v>313</v>
      </c>
      <c r="C164" s="45">
        <v>5.4</v>
      </c>
      <c r="D164" s="86">
        <v>245</v>
      </c>
      <c r="E164" s="84">
        <v>4.9000000000000004</v>
      </c>
      <c r="F164" s="4">
        <v>24</v>
      </c>
      <c r="G164" s="45">
        <v>5</v>
      </c>
      <c r="H164" s="4">
        <v>44</v>
      </c>
      <c r="I164" s="45">
        <v>11.4</v>
      </c>
    </row>
    <row r="165" spans="1:9" x14ac:dyDescent="0.2">
      <c r="A165" s="13" t="s">
        <v>13</v>
      </c>
      <c r="B165" s="4">
        <v>3218</v>
      </c>
      <c r="C165" s="45">
        <v>55</v>
      </c>
      <c r="D165" s="86">
        <v>2974</v>
      </c>
      <c r="E165" s="84">
        <v>59.7</v>
      </c>
      <c r="F165" s="4">
        <v>70</v>
      </c>
      <c r="G165" s="45">
        <v>14.7</v>
      </c>
      <c r="H165" s="4">
        <v>174</v>
      </c>
      <c r="I165" s="45">
        <v>45</v>
      </c>
    </row>
    <row r="166" spans="1:9" x14ac:dyDescent="0.2">
      <c r="A166" s="40" t="s">
        <v>21</v>
      </c>
      <c r="B166" s="8">
        <v>5846</v>
      </c>
      <c r="C166" s="46">
        <v>100</v>
      </c>
      <c r="D166" s="87">
        <v>4983</v>
      </c>
      <c r="E166" s="94">
        <v>100</v>
      </c>
      <c r="F166" s="8">
        <v>476</v>
      </c>
      <c r="G166" s="46">
        <v>100</v>
      </c>
      <c r="H166" s="8">
        <v>387</v>
      </c>
      <c r="I166" s="46">
        <v>100</v>
      </c>
    </row>
    <row r="167" spans="1:9" x14ac:dyDescent="0.2">
      <c r="A167" s="24" t="s">
        <v>38</v>
      </c>
      <c r="B167" s="4"/>
      <c r="C167" s="45"/>
      <c r="D167" s="86"/>
      <c r="E167" s="84"/>
      <c r="F167" s="4"/>
      <c r="G167" s="45"/>
      <c r="H167" s="4"/>
      <c r="I167" s="45"/>
    </row>
    <row r="168" spans="1:9" x14ac:dyDescent="0.2">
      <c r="A168" s="13" t="s">
        <v>34</v>
      </c>
      <c r="B168" s="4">
        <v>44</v>
      </c>
      <c r="C168" s="45">
        <v>0.2</v>
      </c>
      <c r="D168" s="86">
        <v>32</v>
      </c>
      <c r="E168" s="84">
        <v>0.2</v>
      </c>
      <c r="F168" s="4">
        <v>0</v>
      </c>
      <c r="G168" s="45">
        <v>0</v>
      </c>
      <c r="H168" s="4">
        <v>12</v>
      </c>
      <c r="I168" s="45">
        <v>0.8</v>
      </c>
    </row>
    <row r="169" spans="1:9" x14ac:dyDescent="0.2">
      <c r="A169" s="13" t="s">
        <v>35</v>
      </c>
      <c r="B169" s="4">
        <v>6941</v>
      </c>
      <c r="C169" s="45">
        <v>32.9</v>
      </c>
      <c r="D169" s="86">
        <v>5215</v>
      </c>
      <c r="E169" s="84">
        <v>29.5</v>
      </c>
      <c r="F169" s="4">
        <v>1401</v>
      </c>
      <c r="G169" s="45">
        <v>75.3</v>
      </c>
      <c r="H169" s="4">
        <v>324</v>
      </c>
      <c r="I169" s="45">
        <v>21.3</v>
      </c>
    </row>
    <row r="170" spans="1:9" x14ac:dyDescent="0.2">
      <c r="A170" s="13" t="s">
        <v>36</v>
      </c>
      <c r="B170" s="4">
        <v>1001</v>
      </c>
      <c r="C170" s="45">
        <v>4.7</v>
      </c>
      <c r="D170" s="86">
        <v>636</v>
      </c>
      <c r="E170" s="84">
        <v>3.6</v>
      </c>
      <c r="F170" s="4">
        <v>99</v>
      </c>
      <c r="G170" s="45">
        <v>5.3</v>
      </c>
      <c r="H170" s="4">
        <v>266</v>
      </c>
      <c r="I170" s="45">
        <v>17.5</v>
      </c>
    </row>
    <row r="171" spans="1:9" x14ac:dyDescent="0.2">
      <c r="A171" s="13" t="s">
        <v>13</v>
      </c>
      <c r="B171" s="4">
        <v>13102</v>
      </c>
      <c r="C171" s="45">
        <v>62.1</v>
      </c>
      <c r="D171" s="86">
        <v>11822</v>
      </c>
      <c r="E171" s="84">
        <v>66.8</v>
      </c>
      <c r="F171" s="4">
        <v>360</v>
      </c>
      <c r="G171" s="45">
        <v>19.399999999999999</v>
      </c>
      <c r="H171" s="4">
        <v>920</v>
      </c>
      <c r="I171" s="45">
        <v>60.4</v>
      </c>
    </row>
    <row r="172" spans="1:9" x14ac:dyDescent="0.2">
      <c r="A172" s="40" t="s">
        <v>21</v>
      </c>
      <c r="B172" s="8">
        <v>21087</v>
      </c>
      <c r="C172" s="46">
        <v>100</v>
      </c>
      <c r="D172" s="87">
        <v>17704</v>
      </c>
      <c r="E172" s="94">
        <v>100</v>
      </c>
      <c r="F172" s="8">
        <v>1860</v>
      </c>
      <c r="G172" s="46">
        <v>100</v>
      </c>
      <c r="H172" s="8">
        <v>1523</v>
      </c>
      <c r="I172" s="46">
        <v>100</v>
      </c>
    </row>
    <row r="173" spans="1:9" x14ac:dyDescent="0.2">
      <c r="A173" s="24" t="s">
        <v>39</v>
      </c>
      <c r="B173" s="4"/>
      <c r="C173" s="45"/>
      <c r="D173" s="86"/>
      <c r="E173" s="84"/>
      <c r="F173" s="4"/>
      <c r="G173" s="45"/>
      <c r="H173" s="4"/>
      <c r="I173" s="45"/>
    </row>
    <row r="174" spans="1:9" x14ac:dyDescent="0.2">
      <c r="A174" s="13" t="s">
        <v>34</v>
      </c>
      <c r="B174" s="4">
        <v>16</v>
      </c>
      <c r="C174" s="45">
        <v>0.1</v>
      </c>
      <c r="D174" s="86">
        <v>12</v>
      </c>
      <c r="E174" s="84">
        <v>0</v>
      </c>
      <c r="F174" s="4">
        <v>0</v>
      </c>
      <c r="G174" s="45">
        <v>0</v>
      </c>
      <c r="H174" s="4">
        <v>4</v>
      </c>
      <c r="I174" s="45">
        <v>0.2</v>
      </c>
    </row>
    <row r="175" spans="1:9" x14ac:dyDescent="0.2">
      <c r="A175" s="13" t="s">
        <v>35</v>
      </c>
      <c r="B175" s="4">
        <v>16528</v>
      </c>
      <c r="C175" s="45">
        <v>57.2</v>
      </c>
      <c r="D175" s="86">
        <v>13995</v>
      </c>
      <c r="E175" s="84">
        <v>55.3</v>
      </c>
      <c r="F175" s="4">
        <v>1249</v>
      </c>
      <c r="G175" s="45">
        <v>74.8</v>
      </c>
      <c r="H175" s="4">
        <v>1284</v>
      </c>
      <c r="I175" s="45">
        <v>67.2</v>
      </c>
    </row>
    <row r="176" spans="1:9" x14ac:dyDescent="0.2">
      <c r="A176" s="13" t="s">
        <v>36</v>
      </c>
      <c r="B176" s="4">
        <v>686</v>
      </c>
      <c r="C176" s="45">
        <v>2.4</v>
      </c>
      <c r="D176" s="86">
        <v>436</v>
      </c>
      <c r="E176" s="84">
        <v>1.7</v>
      </c>
      <c r="F176" s="4">
        <v>81</v>
      </c>
      <c r="G176" s="45">
        <v>4.9000000000000004</v>
      </c>
      <c r="H176" s="4">
        <v>169</v>
      </c>
      <c r="I176" s="45">
        <v>8.8000000000000007</v>
      </c>
    </row>
    <row r="177" spans="1:9" x14ac:dyDescent="0.2">
      <c r="A177" s="13" t="s">
        <v>13</v>
      </c>
      <c r="B177" s="4">
        <v>11646</v>
      </c>
      <c r="C177" s="45">
        <v>40.299999999999997</v>
      </c>
      <c r="D177" s="86">
        <v>10851</v>
      </c>
      <c r="E177" s="84">
        <v>42.9</v>
      </c>
      <c r="F177" s="4">
        <v>340</v>
      </c>
      <c r="G177" s="45">
        <v>20.399999999999999</v>
      </c>
      <c r="H177" s="4">
        <v>455</v>
      </c>
      <c r="I177" s="45">
        <v>23.8</v>
      </c>
    </row>
    <row r="178" spans="1:9" x14ac:dyDescent="0.2">
      <c r="A178" s="40" t="s">
        <v>21</v>
      </c>
      <c r="B178" s="8">
        <v>28876</v>
      </c>
      <c r="C178" s="46">
        <v>100</v>
      </c>
      <c r="D178" s="87">
        <v>25294</v>
      </c>
      <c r="E178" s="94">
        <v>100</v>
      </c>
      <c r="F178" s="8">
        <v>1670</v>
      </c>
      <c r="G178" s="46">
        <v>100</v>
      </c>
      <c r="H178" s="8">
        <v>1912</v>
      </c>
      <c r="I178" s="46">
        <v>100</v>
      </c>
    </row>
    <row r="179" spans="1:9" x14ac:dyDescent="0.2">
      <c r="A179" s="34"/>
      <c r="B179" s="8"/>
      <c r="C179" s="46"/>
      <c r="D179" s="8"/>
      <c r="E179" s="46"/>
      <c r="F179" s="8"/>
      <c r="G179" s="46"/>
      <c r="H179" s="8"/>
      <c r="I179" s="46"/>
    </row>
    <row r="181" spans="1:9" ht="15" x14ac:dyDescent="0.25">
      <c r="A181" s="3" t="s">
        <v>114</v>
      </c>
      <c r="B181" s="31"/>
    </row>
    <row r="183" spans="1:9" ht="10.5" customHeight="1" x14ac:dyDescent="0.2">
      <c r="B183" s="169" t="s">
        <v>21</v>
      </c>
      <c r="C183" s="169"/>
      <c r="D183" s="170" t="s">
        <v>29</v>
      </c>
      <c r="E183" s="170"/>
      <c r="F183" s="169" t="s">
        <v>30</v>
      </c>
      <c r="G183" s="169"/>
      <c r="H183" s="169" t="s">
        <v>31</v>
      </c>
      <c r="I183" s="169"/>
    </row>
    <row r="184" spans="1:9" x14ac:dyDescent="0.2">
      <c r="A184" s="28"/>
      <c r="B184" s="39" t="s">
        <v>32</v>
      </c>
      <c r="C184" s="39" t="s">
        <v>33</v>
      </c>
      <c r="D184" s="92" t="s">
        <v>32</v>
      </c>
      <c r="E184" s="92" t="s">
        <v>33</v>
      </c>
      <c r="F184" s="39" t="s">
        <v>32</v>
      </c>
      <c r="G184" s="39" t="s">
        <v>33</v>
      </c>
      <c r="H184" s="39" t="s">
        <v>32</v>
      </c>
      <c r="I184" s="39" t="s">
        <v>33</v>
      </c>
    </row>
    <row r="185" spans="1:9" x14ac:dyDescent="0.2">
      <c r="A185" s="24" t="s">
        <v>28</v>
      </c>
      <c r="B185" s="38"/>
      <c r="C185" s="38"/>
      <c r="D185" s="93"/>
      <c r="E185" s="93"/>
      <c r="F185" s="38"/>
      <c r="G185" s="38"/>
      <c r="H185" s="38"/>
      <c r="I185" s="38"/>
    </row>
    <row r="186" spans="1:9" x14ac:dyDescent="0.2">
      <c r="A186" s="13" t="s">
        <v>34</v>
      </c>
      <c r="B186" s="4">
        <v>179</v>
      </c>
      <c r="C186" s="45">
        <v>0.3</v>
      </c>
      <c r="D186" s="86">
        <v>154</v>
      </c>
      <c r="E186" s="84">
        <v>0.3</v>
      </c>
      <c r="F186" s="4">
        <v>0</v>
      </c>
      <c r="G186" s="45">
        <v>0</v>
      </c>
      <c r="H186" s="4">
        <v>25</v>
      </c>
      <c r="I186" s="45">
        <v>0.6</v>
      </c>
    </row>
    <row r="187" spans="1:9" x14ac:dyDescent="0.2">
      <c r="A187" s="13" t="s">
        <v>35</v>
      </c>
      <c r="B187" s="4">
        <v>26510</v>
      </c>
      <c r="C187" s="45">
        <v>44.3</v>
      </c>
      <c r="D187" s="86">
        <v>20897</v>
      </c>
      <c r="E187" s="84">
        <v>43.3</v>
      </c>
      <c r="F187" s="4">
        <v>3487</v>
      </c>
      <c r="G187" s="45">
        <v>47.4</v>
      </c>
      <c r="H187" s="4">
        <v>2126</v>
      </c>
      <c r="I187" s="45">
        <v>48.7</v>
      </c>
    </row>
    <row r="188" spans="1:9" x14ac:dyDescent="0.2">
      <c r="A188" s="13" t="s">
        <v>36</v>
      </c>
      <c r="B188" s="4">
        <v>2055</v>
      </c>
      <c r="C188" s="45">
        <v>3.4</v>
      </c>
      <c r="D188" s="86">
        <v>1242</v>
      </c>
      <c r="E188" s="84">
        <v>2.6</v>
      </c>
      <c r="F188" s="4">
        <v>311</v>
      </c>
      <c r="G188" s="45">
        <v>4.2</v>
      </c>
      <c r="H188" s="4">
        <v>502</v>
      </c>
      <c r="I188" s="45">
        <v>11.5</v>
      </c>
    </row>
    <row r="189" spans="1:9" x14ac:dyDescent="0.2">
      <c r="A189" s="13" t="s">
        <v>13</v>
      </c>
      <c r="B189" s="4">
        <v>31171</v>
      </c>
      <c r="C189" s="45">
        <v>52</v>
      </c>
      <c r="D189" s="86">
        <v>25903</v>
      </c>
      <c r="E189" s="84">
        <v>53.8</v>
      </c>
      <c r="F189" s="4">
        <v>3557</v>
      </c>
      <c r="G189" s="45">
        <v>48.4</v>
      </c>
      <c r="H189" s="4">
        <v>1711</v>
      </c>
      <c r="I189" s="45">
        <v>39.200000000000003</v>
      </c>
    </row>
    <row r="190" spans="1:9" x14ac:dyDescent="0.2">
      <c r="A190" s="40" t="s">
        <v>21</v>
      </c>
      <c r="B190" s="8">
        <v>59915</v>
      </c>
      <c r="C190" s="46">
        <v>100</v>
      </c>
      <c r="D190" s="87">
        <v>48196</v>
      </c>
      <c r="E190" s="94">
        <v>100</v>
      </c>
      <c r="F190" s="8">
        <v>7355</v>
      </c>
      <c r="G190" s="46">
        <v>100</v>
      </c>
      <c r="H190" s="8">
        <v>4365</v>
      </c>
      <c r="I190" s="46">
        <v>100</v>
      </c>
    </row>
    <row r="191" spans="1:9" x14ac:dyDescent="0.2">
      <c r="A191" s="24" t="s">
        <v>37</v>
      </c>
      <c r="B191" s="8"/>
      <c r="C191" s="46"/>
      <c r="D191" s="87"/>
      <c r="E191" s="94"/>
      <c r="F191" s="8"/>
      <c r="G191" s="46"/>
      <c r="H191" s="8"/>
      <c r="I191" s="46"/>
    </row>
    <row r="192" spans="1:9" x14ac:dyDescent="0.2">
      <c r="A192" s="13" t="s">
        <v>34</v>
      </c>
      <c r="B192" s="4">
        <v>85</v>
      </c>
      <c r="C192" s="45">
        <v>1.3</v>
      </c>
      <c r="D192" s="86">
        <v>85</v>
      </c>
      <c r="E192" s="84">
        <v>1.6</v>
      </c>
      <c r="F192" s="4">
        <v>0</v>
      </c>
      <c r="G192" s="45">
        <v>0</v>
      </c>
      <c r="H192" s="4">
        <v>0</v>
      </c>
      <c r="I192" s="45">
        <v>0</v>
      </c>
    </row>
    <row r="193" spans="1:9" x14ac:dyDescent="0.2">
      <c r="A193" s="13" t="s">
        <v>35</v>
      </c>
      <c r="B193" s="4">
        <v>2552</v>
      </c>
      <c r="C193" s="45">
        <v>38.700000000000003</v>
      </c>
      <c r="D193" s="86">
        <v>1894</v>
      </c>
      <c r="E193" s="84">
        <v>35.4</v>
      </c>
      <c r="F193" s="4">
        <v>500</v>
      </c>
      <c r="G193" s="45">
        <v>68.5</v>
      </c>
      <c r="H193" s="4">
        <v>159</v>
      </c>
      <c r="I193" s="45">
        <v>30.4</v>
      </c>
    </row>
    <row r="194" spans="1:9" x14ac:dyDescent="0.2">
      <c r="A194" s="13" t="s">
        <v>36</v>
      </c>
      <c r="B194" s="4">
        <v>362</v>
      </c>
      <c r="C194" s="45">
        <v>5.5</v>
      </c>
      <c r="D194" s="86">
        <v>288</v>
      </c>
      <c r="E194" s="84">
        <v>5.4</v>
      </c>
      <c r="F194" s="4">
        <v>28</v>
      </c>
      <c r="G194" s="45">
        <v>3.8</v>
      </c>
      <c r="H194" s="4">
        <v>45</v>
      </c>
      <c r="I194" s="45">
        <v>8.6</v>
      </c>
    </row>
    <row r="195" spans="1:9" x14ac:dyDescent="0.2">
      <c r="A195" s="13" t="s">
        <v>13</v>
      </c>
      <c r="B195" s="4">
        <v>3601</v>
      </c>
      <c r="C195" s="45">
        <v>54.6</v>
      </c>
      <c r="D195" s="86">
        <v>3080</v>
      </c>
      <c r="E195" s="84">
        <v>57.6</v>
      </c>
      <c r="F195" s="4">
        <v>203</v>
      </c>
      <c r="G195" s="45">
        <v>27.8</v>
      </c>
      <c r="H195" s="4">
        <v>318</v>
      </c>
      <c r="I195" s="45">
        <v>60.8</v>
      </c>
    </row>
    <row r="196" spans="1:9" x14ac:dyDescent="0.2">
      <c r="A196" s="40" t="s">
        <v>21</v>
      </c>
      <c r="B196" s="8">
        <v>6599</v>
      </c>
      <c r="C196" s="46">
        <v>100</v>
      </c>
      <c r="D196" s="87">
        <v>5347</v>
      </c>
      <c r="E196" s="94">
        <v>100</v>
      </c>
      <c r="F196" s="8">
        <v>730</v>
      </c>
      <c r="G196" s="46">
        <v>100</v>
      </c>
      <c r="H196" s="8">
        <v>523</v>
      </c>
      <c r="I196" s="46">
        <v>100</v>
      </c>
    </row>
    <row r="197" spans="1:9" x14ac:dyDescent="0.2">
      <c r="A197" s="24" t="s">
        <v>38</v>
      </c>
      <c r="B197" s="4"/>
      <c r="C197" s="45"/>
      <c r="D197" s="86"/>
      <c r="E197" s="84"/>
      <c r="F197" s="4"/>
      <c r="G197" s="45"/>
      <c r="H197" s="4"/>
      <c r="I197" s="45"/>
    </row>
    <row r="198" spans="1:9" x14ac:dyDescent="0.2">
      <c r="A198" s="13" t="s">
        <v>34</v>
      </c>
      <c r="B198" s="4">
        <v>71</v>
      </c>
      <c r="C198" s="45">
        <v>0.3</v>
      </c>
      <c r="D198" s="86">
        <v>56</v>
      </c>
      <c r="E198" s="84">
        <v>0.3</v>
      </c>
      <c r="F198" s="4">
        <v>0</v>
      </c>
      <c r="G198" s="45">
        <v>0</v>
      </c>
      <c r="H198" s="4">
        <v>15</v>
      </c>
      <c r="I198" s="45">
        <v>0.8</v>
      </c>
    </row>
    <row r="199" spans="1:9" x14ac:dyDescent="0.2">
      <c r="A199" s="13" t="s">
        <v>35</v>
      </c>
      <c r="B199" s="4">
        <v>7499</v>
      </c>
      <c r="C199" s="45">
        <v>31</v>
      </c>
      <c r="D199" s="86">
        <v>5239</v>
      </c>
      <c r="E199" s="84">
        <v>29.3</v>
      </c>
      <c r="F199" s="4">
        <v>1647</v>
      </c>
      <c r="G199" s="45">
        <v>37.299999999999997</v>
      </c>
      <c r="H199" s="4">
        <v>613</v>
      </c>
      <c r="I199" s="45">
        <v>32.799999999999997</v>
      </c>
    </row>
    <row r="200" spans="1:9" x14ac:dyDescent="0.2">
      <c r="A200" s="13" t="s">
        <v>36</v>
      </c>
      <c r="B200" s="4">
        <v>955</v>
      </c>
      <c r="C200" s="45">
        <v>3.9</v>
      </c>
      <c r="D200" s="86">
        <v>488</v>
      </c>
      <c r="E200" s="84">
        <v>2.7</v>
      </c>
      <c r="F200" s="4">
        <v>147</v>
      </c>
      <c r="G200" s="45">
        <v>3.3</v>
      </c>
      <c r="H200" s="4">
        <v>321</v>
      </c>
      <c r="I200" s="45">
        <v>17.2</v>
      </c>
    </row>
    <row r="201" spans="1:9" x14ac:dyDescent="0.2">
      <c r="A201" s="13" t="s">
        <v>13</v>
      </c>
      <c r="B201" s="4">
        <v>15661</v>
      </c>
      <c r="C201" s="45">
        <v>64.8</v>
      </c>
      <c r="D201" s="86">
        <v>12121</v>
      </c>
      <c r="E201" s="84">
        <v>67.7</v>
      </c>
      <c r="F201" s="4">
        <v>2620</v>
      </c>
      <c r="G201" s="45">
        <v>59.4</v>
      </c>
      <c r="H201" s="4">
        <v>921</v>
      </c>
      <c r="I201" s="45">
        <v>49.2</v>
      </c>
    </row>
    <row r="202" spans="1:9" x14ac:dyDescent="0.2">
      <c r="A202" s="40" t="s">
        <v>21</v>
      </c>
      <c r="B202" s="8">
        <v>24186</v>
      </c>
      <c r="C202" s="46">
        <v>100</v>
      </c>
      <c r="D202" s="87">
        <v>17904</v>
      </c>
      <c r="E202" s="94">
        <v>100</v>
      </c>
      <c r="F202" s="8">
        <v>4413</v>
      </c>
      <c r="G202" s="46">
        <v>100</v>
      </c>
      <c r="H202" s="8">
        <v>1870</v>
      </c>
      <c r="I202" s="46">
        <v>100</v>
      </c>
    </row>
    <row r="203" spans="1:9" x14ac:dyDescent="0.2">
      <c r="A203" s="24" t="s">
        <v>39</v>
      </c>
      <c r="B203" s="4"/>
      <c r="C203" s="45"/>
      <c r="D203" s="86"/>
      <c r="E203" s="84"/>
      <c r="F203" s="4"/>
      <c r="G203" s="45"/>
      <c r="H203" s="4"/>
      <c r="I203" s="45"/>
    </row>
    <row r="204" spans="1:9" x14ac:dyDescent="0.2">
      <c r="A204" s="13" t="s">
        <v>34</v>
      </c>
      <c r="B204" s="4">
        <v>24</v>
      </c>
      <c r="C204" s="45">
        <v>0.1</v>
      </c>
      <c r="D204" s="86">
        <v>14</v>
      </c>
      <c r="E204" s="84">
        <v>0</v>
      </c>
      <c r="F204" s="4">
        <v>0</v>
      </c>
      <c r="G204" s="45">
        <v>0</v>
      </c>
      <c r="H204" s="4">
        <v>10</v>
      </c>
      <c r="I204" s="45">
        <v>0.5</v>
      </c>
    </row>
    <row r="205" spans="1:9" x14ac:dyDescent="0.2">
      <c r="A205" s="13" t="s">
        <v>35</v>
      </c>
      <c r="B205" s="4">
        <v>16459</v>
      </c>
      <c r="C205" s="45">
        <v>56.5</v>
      </c>
      <c r="D205" s="86">
        <v>13764</v>
      </c>
      <c r="E205" s="84">
        <v>55.2</v>
      </c>
      <c r="F205" s="4">
        <v>1341</v>
      </c>
      <c r="G205" s="45">
        <v>60.6</v>
      </c>
      <c r="H205" s="4">
        <v>1353</v>
      </c>
      <c r="I205" s="45">
        <v>68.599999999999994</v>
      </c>
    </row>
    <row r="206" spans="1:9" x14ac:dyDescent="0.2">
      <c r="A206" s="13" t="s">
        <v>36</v>
      </c>
      <c r="B206" s="4">
        <v>738</v>
      </c>
      <c r="C206" s="45">
        <v>2.5</v>
      </c>
      <c r="D206" s="86">
        <v>466</v>
      </c>
      <c r="E206" s="84">
        <v>1.9</v>
      </c>
      <c r="F206" s="4">
        <v>136</v>
      </c>
      <c r="G206" s="45">
        <v>6.1</v>
      </c>
      <c r="H206" s="4">
        <v>136</v>
      </c>
      <c r="I206" s="45">
        <v>6.9</v>
      </c>
    </row>
    <row r="207" spans="1:9" x14ac:dyDescent="0.2">
      <c r="A207" s="13" t="s">
        <v>13</v>
      </c>
      <c r="B207" s="4">
        <v>11909</v>
      </c>
      <c r="C207" s="45">
        <v>40.9</v>
      </c>
      <c r="D207" s="86">
        <v>10702</v>
      </c>
      <c r="E207" s="84">
        <v>42.9</v>
      </c>
      <c r="F207" s="4">
        <v>734</v>
      </c>
      <c r="G207" s="45">
        <v>33.200000000000003</v>
      </c>
      <c r="H207" s="4">
        <v>472</v>
      </c>
      <c r="I207" s="45">
        <v>23.9</v>
      </c>
    </row>
    <row r="208" spans="1:9" x14ac:dyDescent="0.2">
      <c r="A208" s="40" t="s">
        <v>21</v>
      </c>
      <c r="B208" s="8">
        <v>29130</v>
      </c>
      <c r="C208" s="46">
        <v>100</v>
      </c>
      <c r="D208" s="87">
        <v>24946</v>
      </c>
      <c r="E208" s="94">
        <v>100</v>
      </c>
      <c r="F208" s="8">
        <v>2212</v>
      </c>
      <c r="G208" s="46">
        <v>100</v>
      </c>
      <c r="H208" s="8">
        <v>1972</v>
      </c>
      <c r="I208" s="46">
        <v>100</v>
      </c>
    </row>
    <row r="211" spans="1:9" ht="15" x14ac:dyDescent="0.25">
      <c r="A211" s="3" t="s">
        <v>115</v>
      </c>
      <c r="B211" s="31"/>
    </row>
    <row r="213" spans="1:9" ht="11.25" customHeight="1" x14ac:dyDescent="0.2">
      <c r="B213" s="169" t="s">
        <v>21</v>
      </c>
      <c r="C213" s="169"/>
      <c r="D213" s="170" t="s">
        <v>29</v>
      </c>
      <c r="E213" s="170"/>
      <c r="F213" s="169" t="s">
        <v>30</v>
      </c>
      <c r="G213" s="169"/>
      <c r="H213" s="169" t="s">
        <v>31</v>
      </c>
      <c r="I213" s="169"/>
    </row>
    <row r="214" spans="1:9" x14ac:dyDescent="0.2">
      <c r="A214" s="28"/>
      <c r="B214" s="39" t="s">
        <v>32</v>
      </c>
      <c r="C214" s="39" t="s">
        <v>33</v>
      </c>
      <c r="D214" s="92" t="s">
        <v>32</v>
      </c>
      <c r="E214" s="92" t="s">
        <v>33</v>
      </c>
      <c r="F214" s="39" t="s">
        <v>32</v>
      </c>
      <c r="G214" s="39" t="s">
        <v>33</v>
      </c>
      <c r="H214" s="39" t="s">
        <v>32</v>
      </c>
      <c r="I214" s="39" t="s">
        <v>33</v>
      </c>
    </row>
    <row r="215" spans="1:9" x14ac:dyDescent="0.2">
      <c r="A215" s="24" t="s">
        <v>28</v>
      </c>
      <c r="B215" s="38"/>
      <c r="C215" s="38"/>
      <c r="D215" s="93"/>
      <c r="E215" s="93"/>
      <c r="F215" s="38"/>
      <c r="G215" s="38"/>
      <c r="H215" s="38"/>
      <c r="I215" s="38"/>
    </row>
    <row r="216" spans="1:9" x14ac:dyDescent="0.2">
      <c r="A216" s="13" t="s">
        <v>34</v>
      </c>
      <c r="B216" s="4">
        <v>220</v>
      </c>
      <c r="C216" s="45">
        <v>0.4</v>
      </c>
      <c r="D216" s="86">
        <v>190</v>
      </c>
      <c r="E216" s="84">
        <v>0.4</v>
      </c>
      <c r="F216" s="4">
        <v>8</v>
      </c>
      <c r="G216" s="45">
        <v>0.1</v>
      </c>
      <c r="H216" s="4">
        <v>22</v>
      </c>
      <c r="I216" s="45">
        <v>0.5</v>
      </c>
    </row>
    <row r="217" spans="1:9" x14ac:dyDescent="0.2">
      <c r="A217" s="13" t="s">
        <v>35</v>
      </c>
      <c r="B217" s="4">
        <v>29922</v>
      </c>
      <c r="C217" s="45">
        <v>47.8</v>
      </c>
      <c r="D217" s="86">
        <v>23329</v>
      </c>
      <c r="E217" s="84">
        <v>46.3</v>
      </c>
      <c r="F217" s="4">
        <v>4385</v>
      </c>
      <c r="G217" s="45">
        <v>58.9</v>
      </c>
      <c r="H217" s="4">
        <v>2208</v>
      </c>
      <c r="I217" s="45">
        <v>45.9</v>
      </c>
    </row>
    <row r="218" spans="1:9" x14ac:dyDescent="0.2">
      <c r="A218" s="13" t="s">
        <v>36</v>
      </c>
      <c r="B218" s="4">
        <v>2120</v>
      </c>
      <c r="C218" s="45">
        <v>3.4</v>
      </c>
      <c r="D218" s="86">
        <v>1111</v>
      </c>
      <c r="E218" s="84">
        <v>2.2000000000000002</v>
      </c>
      <c r="F218" s="4">
        <v>346</v>
      </c>
      <c r="G218" s="45">
        <v>4.5999999999999996</v>
      </c>
      <c r="H218" s="4">
        <v>664</v>
      </c>
      <c r="I218" s="45">
        <v>13</v>
      </c>
    </row>
    <row r="219" spans="1:9" x14ac:dyDescent="0.2">
      <c r="A219" s="13" t="s">
        <v>13</v>
      </c>
      <c r="B219" s="4">
        <v>30353</v>
      </c>
      <c r="C219" s="45">
        <v>48.5</v>
      </c>
      <c r="D219" s="86">
        <v>25729</v>
      </c>
      <c r="E219" s="84">
        <v>51.1</v>
      </c>
      <c r="F219" s="4">
        <v>2712</v>
      </c>
      <c r="G219" s="45">
        <v>36.4</v>
      </c>
      <c r="H219" s="4">
        <v>1912</v>
      </c>
      <c r="I219" s="45">
        <v>39.799999999999997</v>
      </c>
    </row>
    <row r="220" spans="1:9" x14ac:dyDescent="0.2">
      <c r="A220" s="40" t="s">
        <v>21</v>
      </c>
      <c r="B220" s="8">
        <v>62615</v>
      </c>
      <c r="C220" s="46">
        <v>100</v>
      </c>
      <c r="D220" s="87">
        <v>50359</v>
      </c>
      <c r="E220" s="94">
        <v>100</v>
      </c>
      <c r="F220" s="8">
        <v>7451</v>
      </c>
      <c r="G220" s="46">
        <v>100</v>
      </c>
      <c r="H220" s="8">
        <v>4806</v>
      </c>
      <c r="I220" s="46">
        <v>100</v>
      </c>
    </row>
    <row r="221" spans="1:9" x14ac:dyDescent="0.2">
      <c r="A221" s="24" t="s">
        <v>37</v>
      </c>
      <c r="B221" s="8"/>
      <c r="C221" s="46"/>
      <c r="D221" s="87"/>
      <c r="E221" s="94"/>
      <c r="F221" s="8"/>
      <c r="G221" s="46"/>
      <c r="H221" s="8"/>
      <c r="I221" s="46"/>
    </row>
    <row r="222" spans="1:9" x14ac:dyDescent="0.2">
      <c r="A222" s="13" t="s">
        <v>34</v>
      </c>
      <c r="B222" s="4">
        <v>117</v>
      </c>
      <c r="C222" s="45">
        <v>1.8</v>
      </c>
      <c r="D222" s="86">
        <v>117</v>
      </c>
      <c r="E222" s="84">
        <v>2.2000000000000002</v>
      </c>
      <c r="F222" s="4">
        <v>0</v>
      </c>
      <c r="G222" s="45">
        <v>0</v>
      </c>
      <c r="H222" s="4">
        <v>0</v>
      </c>
      <c r="I222" s="45">
        <v>0</v>
      </c>
    </row>
    <row r="223" spans="1:9" x14ac:dyDescent="0.2">
      <c r="A223" s="13" t="s">
        <v>35</v>
      </c>
      <c r="B223" s="4">
        <v>2528</v>
      </c>
      <c r="C223" s="45">
        <v>39.1</v>
      </c>
      <c r="D223" s="86">
        <v>1694</v>
      </c>
      <c r="E223" s="84">
        <v>32.5</v>
      </c>
      <c r="F223" s="4">
        <v>633</v>
      </c>
      <c r="G223" s="45">
        <v>87</v>
      </c>
      <c r="H223" s="4">
        <v>201</v>
      </c>
      <c r="I223" s="45">
        <v>37.6</v>
      </c>
    </row>
    <row r="224" spans="1:9" x14ac:dyDescent="0.2">
      <c r="A224" s="13" t="s">
        <v>36</v>
      </c>
      <c r="B224" s="4">
        <v>330</v>
      </c>
      <c r="C224" s="45">
        <v>5.0999999999999996</v>
      </c>
      <c r="D224" s="86">
        <v>236</v>
      </c>
      <c r="E224" s="84">
        <v>4.5</v>
      </c>
      <c r="F224" s="4">
        <v>32</v>
      </c>
      <c r="G224" s="45">
        <v>4.4000000000000004</v>
      </c>
      <c r="H224" s="4">
        <v>63</v>
      </c>
      <c r="I224" s="45">
        <v>11.8</v>
      </c>
    </row>
    <row r="225" spans="1:9" x14ac:dyDescent="0.2">
      <c r="A225" s="13" t="s">
        <v>13</v>
      </c>
      <c r="B225" s="4">
        <v>3492</v>
      </c>
      <c r="C225" s="45">
        <v>54</v>
      </c>
      <c r="D225" s="86">
        <v>3158</v>
      </c>
      <c r="E225" s="84">
        <v>60.7</v>
      </c>
      <c r="F225" s="4">
        <v>63</v>
      </c>
      <c r="G225" s="45">
        <v>8.6999999999999993</v>
      </c>
      <c r="H225" s="4">
        <v>271</v>
      </c>
      <c r="I225" s="45">
        <v>50.7</v>
      </c>
    </row>
    <row r="226" spans="1:9" x14ac:dyDescent="0.2">
      <c r="A226" s="40" t="s">
        <v>21</v>
      </c>
      <c r="B226" s="8">
        <v>6467</v>
      </c>
      <c r="C226" s="46">
        <v>100</v>
      </c>
      <c r="D226" s="87">
        <v>5205</v>
      </c>
      <c r="E226" s="94">
        <v>100</v>
      </c>
      <c r="F226" s="8">
        <v>728</v>
      </c>
      <c r="G226" s="46">
        <v>100</v>
      </c>
      <c r="H226" s="8">
        <v>535</v>
      </c>
      <c r="I226" s="46">
        <v>100</v>
      </c>
    </row>
    <row r="227" spans="1:9" x14ac:dyDescent="0.2">
      <c r="A227" s="24" t="s">
        <v>38</v>
      </c>
      <c r="B227" s="4"/>
      <c r="C227" s="45"/>
      <c r="D227" s="86"/>
      <c r="E227" s="84"/>
      <c r="F227" s="4"/>
      <c r="G227" s="45"/>
      <c r="H227" s="4"/>
      <c r="I227" s="45"/>
    </row>
    <row r="228" spans="1:9" x14ac:dyDescent="0.2">
      <c r="A228" s="13" t="s">
        <v>34</v>
      </c>
      <c r="B228" s="4">
        <v>87</v>
      </c>
      <c r="C228" s="45">
        <v>0.4</v>
      </c>
      <c r="D228" s="86">
        <v>57</v>
      </c>
      <c r="E228" s="84">
        <v>0.3</v>
      </c>
      <c r="F228" s="4">
        <v>8</v>
      </c>
      <c r="G228" s="45">
        <v>0.2</v>
      </c>
      <c r="H228" s="4">
        <v>22</v>
      </c>
      <c r="I228" s="45">
        <v>1.1000000000000001</v>
      </c>
    </row>
    <row r="229" spans="1:9" x14ac:dyDescent="0.2">
      <c r="A229" s="13" t="s">
        <v>35</v>
      </c>
      <c r="B229" s="4">
        <v>8268</v>
      </c>
      <c r="C229" s="45">
        <v>33.799999999999997</v>
      </c>
      <c r="D229" s="86">
        <v>5855</v>
      </c>
      <c r="E229" s="84">
        <v>32.4</v>
      </c>
      <c r="F229" s="4">
        <v>1904</v>
      </c>
      <c r="G229" s="45">
        <v>43.7</v>
      </c>
      <c r="H229" s="4">
        <v>510</v>
      </c>
      <c r="I229" s="45">
        <v>25.2</v>
      </c>
    </row>
    <row r="230" spans="1:9" x14ac:dyDescent="0.2">
      <c r="A230" s="13" t="s">
        <v>36</v>
      </c>
      <c r="B230" s="4">
        <v>947</v>
      </c>
      <c r="C230" s="45">
        <v>3.9</v>
      </c>
      <c r="D230" s="86">
        <v>374</v>
      </c>
      <c r="E230" s="84">
        <v>2.1</v>
      </c>
      <c r="F230" s="4">
        <v>185</v>
      </c>
      <c r="G230" s="45">
        <v>4.2</v>
      </c>
      <c r="H230" s="4">
        <v>388</v>
      </c>
      <c r="I230" s="45">
        <v>19.100000000000001</v>
      </c>
    </row>
    <row r="231" spans="1:9" x14ac:dyDescent="0.2">
      <c r="A231" s="13" t="s">
        <v>13</v>
      </c>
      <c r="B231" s="4">
        <v>15151</v>
      </c>
      <c r="C231" s="45">
        <v>62</v>
      </c>
      <c r="D231" s="86">
        <v>11789</v>
      </c>
      <c r="E231" s="84">
        <v>65.2</v>
      </c>
      <c r="F231" s="4">
        <v>2256</v>
      </c>
      <c r="G231" s="45">
        <v>51.8</v>
      </c>
      <c r="H231" s="4">
        <v>1107</v>
      </c>
      <c r="I231" s="45">
        <v>54.6</v>
      </c>
    </row>
    <row r="232" spans="1:9" x14ac:dyDescent="0.2">
      <c r="A232" s="40" t="s">
        <v>21</v>
      </c>
      <c r="B232" s="8">
        <v>24454</v>
      </c>
      <c r="C232" s="46">
        <v>100</v>
      </c>
      <c r="D232" s="87">
        <v>18074</v>
      </c>
      <c r="E232" s="94">
        <v>100</v>
      </c>
      <c r="F232" s="8">
        <v>4353</v>
      </c>
      <c r="G232" s="46">
        <v>100</v>
      </c>
      <c r="H232" s="8">
        <v>2027</v>
      </c>
      <c r="I232" s="46">
        <v>100</v>
      </c>
    </row>
    <row r="233" spans="1:9" x14ac:dyDescent="0.2">
      <c r="A233" s="24" t="s">
        <v>39</v>
      </c>
      <c r="B233" s="4"/>
      <c r="C233" s="45"/>
      <c r="D233" s="86"/>
      <c r="E233" s="84"/>
      <c r="F233" s="4"/>
      <c r="G233" s="45"/>
      <c r="H233" s="4"/>
      <c r="I233" s="45"/>
    </row>
    <row r="234" spans="1:9" x14ac:dyDescent="0.2">
      <c r="A234" s="13" t="s">
        <v>34</v>
      </c>
      <c r="B234" s="4">
        <v>16</v>
      </c>
      <c r="C234" s="45">
        <v>0.1</v>
      </c>
      <c r="D234" s="86">
        <v>16</v>
      </c>
      <c r="E234" s="84">
        <v>0.1</v>
      </c>
      <c r="F234" s="4">
        <v>0</v>
      </c>
      <c r="G234" s="45">
        <v>0</v>
      </c>
      <c r="H234" s="4">
        <v>0</v>
      </c>
      <c r="I234" s="45">
        <v>0</v>
      </c>
    </row>
    <row r="235" spans="1:9" x14ac:dyDescent="0.2">
      <c r="A235" s="13" t="s">
        <v>35</v>
      </c>
      <c r="B235" s="4">
        <v>19126</v>
      </c>
      <c r="C235" s="45">
        <v>60.3</v>
      </c>
      <c r="D235" s="86">
        <v>15780</v>
      </c>
      <c r="E235" s="84">
        <v>58.3</v>
      </c>
      <c r="F235" s="4">
        <v>1848</v>
      </c>
      <c r="G235" s="45">
        <v>78</v>
      </c>
      <c r="H235" s="4">
        <v>1498</v>
      </c>
      <c r="I235" s="45">
        <v>66.8</v>
      </c>
    </row>
    <row r="236" spans="1:9" x14ac:dyDescent="0.2">
      <c r="A236" s="13" t="s">
        <v>36</v>
      </c>
      <c r="B236" s="4">
        <v>843</v>
      </c>
      <c r="C236" s="45">
        <v>2.7</v>
      </c>
      <c r="D236" s="86">
        <v>502</v>
      </c>
      <c r="E236" s="84">
        <v>1.9</v>
      </c>
      <c r="F236" s="4">
        <v>129</v>
      </c>
      <c r="G236" s="45">
        <v>5.4</v>
      </c>
      <c r="H236" s="4">
        <v>213</v>
      </c>
      <c r="I236" s="45">
        <v>9.5</v>
      </c>
    </row>
    <row r="237" spans="1:9" x14ac:dyDescent="0.2">
      <c r="A237" s="13" t="s">
        <v>13</v>
      </c>
      <c r="B237" s="4">
        <v>11709</v>
      </c>
      <c r="C237" s="45">
        <v>36.9</v>
      </c>
      <c r="D237" s="86">
        <v>10782</v>
      </c>
      <c r="E237" s="84">
        <v>39.799999999999997</v>
      </c>
      <c r="F237" s="4">
        <v>393</v>
      </c>
      <c r="G237" s="45">
        <v>16.600000000000001</v>
      </c>
      <c r="H237" s="4">
        <v>533</v>
      </c>
      <c r="I237" s="45">
        <v>23.8</v>
      </c>
    </row>
    <row r="238" spans="1:9" x14ac:dyDescent="0.2">
      <c r="A238" s="40" t="s">
        <v>21</v>
      </c>
      <c r="B238" s="8">
        <v>31694</v>
      </c>
      <c r="C238" s="46">
        <v>100</v>
      </c>
      <c r="D238" s="87">
        <v>27080</v>
      </c>
      <c r="E238" s="94">
        <v>100</v>
      </c>
      <c r="F238" s="8">
        <v>2370</v>
      </c>
      <c r="G238" s="46">
        <v>100</v>
      </c>
      <c r="H238" s="8">
        <v>2244</v>
      </c>
      <c r="I238" s="46">
        <v>100</v>
      </c>
    </row>
    <row r="239" spans="1:9" x14ac:dyDescent="0.2">
      <c r="A239" s="34"/>
      <c r="B239" s="8"/>
      <c r="C239" s="46"/>
      <c r="D239" s="8"/>
      <c r="E239" s="46"/>
      <c r="F239" s="8"/>
      <c r="G239" s="46"/>
      <c r="H239" s="8"/>
      <c r="I239" s="46"/>
    </row>
    <row r="241" spans="1:9" ht="15" x14ac:dyDescent="0.25">
      <c r="A241" s="3" t="s">
        <v>116</v>
      </c>
      <c r="B241" s="31"/>
    </row>
    <row r="243" spans="1:9" ht="12.75" customHeight="1" x14ac:dyDescent="0.2">
      <c r="B243" s="169" t="s">
        <v>21</v>
      </c>
      <c r="C243" s="169"/>
      <c r="D243" s="170" t="s">
        <v>29</v>
      </c>
      <c r="E243" s="170"/>
      <c r="F243" s="169" t="s">
        <v>30</v>
      </c>
      <c r="G243" s="169"/>
      <c r="H243" s="169" t="s">
        <v>31</v>
      </c>
      <c r="I243" s="169"/>
    </row>
    <row r="244" spans="1:9" x14ac:dyDescent="0.2">
      <c r="A244" s="28"/>
      <c r="B244" s="39" t="s">
        <v>32</v>
      </c>
      <c r="C244" s="39" t="s">
        <v>33</v>
      </c>
      <c r="D244" s="92" t="s">
        <v>32</v>
      </c>
      <c r="E244" s="92" t="s">
        <v>33</v>
      </c>
      <c r="F244" s="39" t="s">
        <v>32</v>
      </c>
      <c r="G244" s="39" t="s">
        <v>33</v>
      </c>
      <c r="H244" s="39" t="s">
        <v>32</v>
      </c>
      <c r="I244" s="39" t="s">
        <v>33</v>
      </c>
    </row>
    <row r="245" spans="1:9" x14ac:dyDescent="0.2">
      <c r="A245" s="24" t="s">
        <v>28</v>
      </c>
      <c r="B245" s="38"/>
      <c r="C245" s="38"/>
      <c r="D245" s="93"/>
      <c r="E245" s="93"/>
      <c r="F245" s="38"/>
      <c r="G245" s="38"/>
      <c r="H245" s="38"/>
      <c r="I245" s="38"/>
    </row>
    <row r="246" spans="1:9" x14ac:dyDescent="0.2">
      <c r="A246" s="13" t="s">
        <v>34</v>
      </c>
      <c r="B246" s="4">
        <v>133</v>
      </c>
      <c r="C246" s="45">
        <v>2E-3</v>
      </c>
      <c r="D246" s="86">
        <v>98</v>
      </c>
      <c r="E246" s="84">
        <v>2E-3</v>
      </c>
      <c r="F246" s="4">
        <v>5</v>
      </c>
      <c r="G246" s="45">
        <v>1E-3</v>
      </c>
      <c r="H246" s="4">
        <v>30</v>
      </c>
      <c r="I246" s="45">
        <v>6.0000000000000001E-3</v>
      </c>
    </row>
    <row r="247" spans="1:9" x14ac:dyDescent="0.2">
      <c r="A247" s="13" t="s">
        <v>35</v>
      </c>
      <c r="B247" s="4">
        <v>32350</v>
      </c>
      <c r="C247" s="45">
        <v>0.51200000000000001</v>
      </c>
      <c r="D247" s="86">
        <v>24525</v>
      </c>
      <c r="E247" s="84">
        <v>0.49299999999999999</v>
      </c>
      <c r="F247" s="4">
        <v>5435</v>
      </c>
      <c r="G247" s="45">
        <v>0.66</v>
      </c>
      <c r="H247" s="4">
        <v>2390</v>
      </c>
      <c r="I247" s="45">
        <v>0.47099999999999997</v>
      </c>
    </row>
    <row r="248" spans="1:9" x14ac:dyDescent="0.2">
      <c r="A248" s="13" t="s">
        <v>36</v>
      </c>
      <c r="B248" s="4">
        <v>2229</v>
      </c>
      <c r="C248" s="45">
        <v>3.5000000000000003E-2</v>
      </c>
      <c r="D248" s="86">
        <v>1108</v>
      </c>
      <c r="E248" s="84">
        <v>2.1999999999999999E-2</v>
      </c>
      <c r="F248" s="4">
        <v>462</v>
      </c>
      <c r="G248" s="45">
        <v>5.6000000000000001E-2</v>
      </c>
      <c r="H248" s="4">
        <v>658</v>
      </c>
      <c r="I248" s="45">
        <v>0.13</v>
      </c>
    </row>
    <row r="249" spans="1:9" x14ac:dyDescent="0.2">
      <c r="A249" s="13" t="s">
        <v>13</v>
      </c>
      <c r="B249" s="4">
        <v>28361</v>
      </c>
      <c r="C249" s="45">
        <v>0.45</v>
      </c>
      <c r="D249" s="86">
        <v>24028</v>
      </c>
      <c r="E249" s="84">
        <v>0.48299999999999998</v>
      </c>
      <c r="F249" s="4">
        <v>2336</v>
      </c>
      <c r="G249" s="45">
        <v>0.28299999999999997</v>
      </c>
      <c r="H249" s="4">
        <v>1997</v>
      </c>
      <c r="I249" s="45">
        <v>0.39300000000000002</v>
      </c>
    </row>
    <row r="250" spans="1:9" x14ac:dyDescent="0.2">
      <c r="A250" s="40" t="s">
        <v>21</v>
      </c>
      <c r="B250" s="8">
        <v>63073</v>
      </c>
      <c r="C250" s="46">
        <v>100</v>
      </c>
      <c r="D250" s="87">
        <v>49760</v>
      </c>
      <c r="E250" s="94">
        <v>100</v>
      </c>
      <c r="F250" s="8">
        <v>8238</v>
      </c>
      <c r="G250" s="46">
        <v>100</v>
      </c>
      <c r="H250" s="8">
        <v>5075</v>
      </c>
      <c r="I250" s="46">
        <v>100</v>
      </c>
    </row>
    <row r="251" spans="1:9" x14ac:dyDescent="0.2">
      <c r="A251" s="24" t="s">
        <v>37</v>
      </c>
      <c r="B251" s="8"/>
      <c r="C251" s="46"/>
      <c r="D251" s="87"/>
      <c r="E251" s="94"/>
      <c r="F251" s="8"/>
      <c r="G251" s="46"/>
      <c r="H251" s="8"/>
      <c r="I251" s="46"/>
    </row>
    <row r="252" spans="1:9" x14ac:dyDescent="0.2">
      <c r="A252" s="13" t="s">
        <v>34</v>
      </c>
      <c r="B252" s="4">
        <v>51</v>
      </c>
      <c r="C252" s="45">
        <v>8.9999999999999993E-3</v>
      </c>
      <c r="D252" s="86">
        <v>51</v>
      </c>
      <c r="E252" s="84">
        <v>1.0999999999999999E-2</v>
      </c>
      <c r="F252" s="4">
        <v>0</v>
      </c>
      <c r="G252" s="45">
        <v>0</v>
      </c>
      <c r="H252" s="4">
        <v>0</v>
      </c>
      <c r="I252" s="45">
        <v>0</v>
      </c>
    </row>
    <row r="253" spans="1:9" x14ac:dyDescent="0.2">
      <c r="A253" s="13" t="s">
        <v>35</v>
      </c>
      <c r="B253" s="4">
        <v>2581</v>
      </c>
      <c r="C253" s="45">
        <v>0.432</v>
      </c>
      <c r="D253" s="86">
        <v>1612</v>
      </c>
      <c r="E253" s="84">
        <v>0.34899999999999998</v>
      </c>
      <c r="F253" s="4">
        <v>739</v>
      </c>
      <c r="G253" s="45">
        <v>0.86399999999999999</v>
      </c>
      <c r="H253" s="4">
        <v>230</v>
      </c>
      <c r="I253" s="45">
        <v>0.46600000000000003</v>
      </c>
    </row>
    <row r="254" spans="1:9" x14ac:dyDescent="0.2">
      <c r="A254" s="13" t="s">
        <v>36</v>
      </c>
      <c r="B254" s="4">
        <v>330</v>
      </c>
      <c r="C254" s="45">
        <v>5.5E-2</v>
      </c>
      <c r="D254" s="86">
        <v>222</v>
      </c>
      <c r="E254" s="84">
        <v>4.8000000000000001E-2</v>
      </c>
      <c r="F254" s="4">
        <v>57</v>
      </c>
      <c r="G254" s="45">
        <v>6.6000000000000003E-2</v>
      </c>
      <c r="H254" s="4">
        <v>51</v>
      </c>
      <c r="I254" s="45">
        <v>0.10299999999999999</v>
      </c>
    </row>
    <row r="255" spans="1:9" x14ac:dyDescent="0.2">
      <c r="A255" s="13" t="s">
        <v>13</v>
      </c>
      <c r="B255" s="4">
        <v>3006</v>
      </c>
      <c r="C255" s="45">
        <v>0.504</v>
      </c>
      <c r="D255" s="86">
        <v>2733</v>
      </c>
      <c r="E255" s="84">
        <v>0.59199999999999997</v>
      </c>
      <c r="F255" s="4">
        <v>60</v>
      </c>
      <c r="G255" s="45">
        <v>7.0000000000000007E-2</v>
      </c>
      <c r="H255" s="4">
        <v>213</v>
      </c>
      <c r="I255" s="45">
        <v>0.43099999999999999</v>
      </c>
    </row>
    <row r="256" spans="1:9" x14ac:dyDescent="0.2">
      <c r="A256" s="40" t="s">
        <v>21</v>
      </c>
      <c r="B256" s="8">
        <v>5968</v>
      </c>
      <c r="C256" s="46">
        <v>100</v>
      </c>
      <c r="D256" s="87">
        <v>4619</v>
      </c>
      <c r="E256" s="94">
        <v>100</v>
      </c>
      <c r="F256" s="8">
        <v>855</v>
      </c>
      <c r="G256" s="46">
        <v>100</v>
      </c>
      <c r="H256" s="8">
        <v>495</v>
      </c>
      <c r="I256" s="46">
        <v>100</v>
      </c>
    </row>
    <row r="257" spans="1:9" x14ac:dyDescent="0.2">
      <c r="A257" s="24" t="s">
        <v>38</v>
      </c>
      <c r="B257" s="4"/>
      <c r="C257" s="45"/>
      <c r="D257" s="86"/>
      <c r="E257" s="84"/>
      <c r="F257" s="4"/>
      <c r="G257" s="45"/>
      <c r="H257" s="4"/>
      <c r="I257" s="45"/>
    </row>
    <row r="258" spans="1:9" x14ac:dyDescent="0.2">
      <c r="A258" s="13" t="s">
        <v>34</v>
      </c>
      <c r="B258" s="4">
        <v>58</v>
      </c>
      <c r="C258" s="45">
        <v>2E-3</v>
      </c>
      <c r="D258" s="86">
        <v>38</v>
      </c>
      <c r="E258" s="84">
        <v>2E-3</v>
      </c>
      <c r="F258" s="4">
        <v>0</v>
      </c>
      <c r="G258" s="45">
        <v>0</v>
      </c>
      <c r="H258" s="4">
        <v>20</v>
      </c>
      <c r="I258" s="45">
        <v>8.9999999999999993E-3</v>
      </c>
    </row>
    <row r="259" spans="1:9" x14ac:dyDescent="0.2">
      <c r="A259" s="13" t="s">
        <v>35</v>
      </c>
      <c r="B259" s="4">
        <v>9038</v>
      </c>
      <c r="C259" s="45">
        <v>0.36899999999999999</v>
      </c>
      <c r="D259" s="86">
        <v>5837</v>
      </c>
      <c r="E259" s="84">
        <v>0.33200000000000002</v>
      </c>
      <c r="F259" s="4">
        <v>2634</v>
      </c>
      <c r="G259" s="45">
        <v>0.55600000000000005</v>
      </c>
      <c r="H259" s="4">
        <v>567</v>
      </c>
      <c r="I259" s="45">
        <v>0.25600000000000001</v>
      </c>
    </row>
    <row r="260" spans="1:9" x14ac:dyDescent="0.2">
      <c r="A260" s="13" t="s">
        <v>36</v>
      </c>
      <c r="B260" s="4">
        <v>1110</v>
      </c>
      <c r="C260" s="45">
        <v>4.4999999999999998E-2</v>
      </c>
      <c r="D260" s="86">
        <v>454</v>
      </c>
      <c r="E260" s="84">
        <v>2.5999999999999999E-2</v>
      </c>
      <c r="F260" s="4">
        <v>239</v>
      </c>
      <c r="G260" s="45">
        <v>0.05</v>
      </c>
      <c r="H260" s="4">
        <v>417</v>
      </c>
      <c r="I260" s="45">
        <v>0.188</v>
      </c>
    </row>
    <row r="261" spans="1:9" x14ac:dyDescent="0.2">
      <c r="A261" s="13" t="s">
        <v>13</v>
      </c>
      <c r="B261" s="4">
        <v>14308</v>
      </c>
      <c r="C261" s="45">
        <v>0.58399999999999996</v>
      </c>
      <c r="D261" s="86">
        <v>11231</v>
      </c>
      <c r="E261" s="84">
        <v>0.64</v>
      </c>
      <c r="F261" s="4">
        <v>1869</v>
      </c>
      <c r="G261" s="45">
        <v>0.39400000000000002</v>
      </c>
      <c r="H261" s="4">
        <v>1208</v>
      </c>
      <c r="I261" s="45">
        <v>0.54600000000000004</v>
      </c>
    </row>
    <row r="262" spans="1:9" x14ac:dyDescent="0.2">
      <c r="A262" s="40" t="s">
        <v>21</v>
      </c>
      <c r="B262" s="8">
        <v>24514</v>
      </c>
      <c r="C262" s="46">
        <v>100</v>
      </c>
      <c r="D262" s="87">
        <v>17560</v>
      </c>
      <c r="E262" s="94">
        <v>100</v>
      </c>
      <c r="F262" s="8">
        <v>4741</v>
      </c>
      <c r="G262" s="46">
        <v>100</v>
      </c>
      <c r="H262" s="8">
        <v>2212</v>
      </c>
      <c r="I262" s="46">
        <v>100</v>
      </c>
    </row>
    <row r="263" spans="1:9" x14ac:dyDescent="0.2">
      <c r="A263" s="24" t="s">
        <v>39</v>
      </c>
      <c r="B263" s="4"/>
      <c r="C263" s="45"/>
      <c r="D263" s="86"/>
      <c r="E263" s="84"/>
      <c r="F263" s="4"/>
      <c r="G263" s="45"/>
      <c r="H263" s="4"/>
      <c r="I263" s="45"/>
    </row>
    <row r="264" spans="1:9" x14ac:dyDescent="0.2">
      <c r="A264" s="13" t="s">
        <v>34</v>
      </c>
      <c r="B264" s="4">
        <v>24</v>
      </c>
      <c r="C264" s="45">
        <v>1E-3</v>
      </c>
      <c r="D264" s="86">
        <v>9</v>
      </c>
      <c r="E264" s="84">
        <v>0</v>
      </c>
      <c r="F264" s="4">
        <v>5</v>
      </c>
      <c r="G264" s="45">
        <v>2E-3</v>
      </c>
      <c r="H264" s="4">
        <v>10</v>
      </c>
      <c r="I264" s="45">
        <v>4.0000000000000001E-3</v>
      </c>
    </row>
    <row r="265" spans="1:9" x14ac:dyDescent="0.2">
      <c r="A265" s="13" t="s">
        <v>35</v>
      </c>
      <c r="B265" s="4">
        <v>20732</v>
      </c>
      <c r="C265" s="45">
        <v>0.63600000000000001</v>
      </c>
      <c r="D265" s="86">
        <v>17077</v>
      </c>
      <c r="E265" s="84">
        <v>0.61899999999999999</v>
      </c>
      <c r="F265" s="4">
        <v>2063</v>
      </c>
      <c r="G265" s="45">
        <v>0.78100000000000003</v>
      </c>
      <c r="H265" s="4">
        <v>1592</v>
      </c>
      <c r="I265" s="45">
        <v>0.67200000000000004</v>
      </c>
    </row>
    <row r="266" spans="1:9" x14ac:dyDescent="0.2">
      <c r="A266" s="13" t="s">
        <v>36</v>
      </c>
      <c r="B266" s="4">
        <v>789</v>
      </c>
      <c r="C266" s="45">
        <v>2.4E-2</v>
      </c>
      <c r="D266" s="86">
        <v>432</v>
      </c>
      <c r="E266" s="84">
        <v>1.6E-2</v>
      </c>
      <c r="F266" s="4">
        <v>167</v>
      </c>
      <c r="G266" s="45">
        <v>6.3E-2</v>
      </c>
      <c r="H266" s="4">
        <v>191</v>
      </c>
      <c r="I266" s="45">
        <v>0.08</v>
      </c>
    </row>
    <row r="267" spans="1:9" x14ac:dyDescent="0.2">
      <c r="A267" s="13" t="s">
        <v>13</v>
      </c>
      <c r="B267" s="4">
        <v>11046</v>
      </c>
      <c r="C267" s="45">
        <v>0.33900000000000002</v>
      </c>
      <c r="D267" s="86">
        <v>10064</v>
      </c>
      <c r="E267" s="84">
        <v>0.36499999999999999</v>
      </c>
      <c r="F267" s="4">
        <v>407</v>
      </c>
      <c r="G267" s="45">
        <v>0.154</v>
      </c>
      <c r="H267" s="4">
        <v>576</v>
      </c>
      <c r="I267" s="45">
        <v>0.24299999999999999</v>
      </c>
    </row>
    <row r="268" spans="1:9" x14ac:dyDescent="0.2">
      <c r="A268" s="40" t="s">
        <v>21</v>
      </c>
      <c r="B268" s="8">
        <v>32591</v>
      </c>
      <c r="C268" s="46">
        <v>100</v>
      </c>
      <c r="D268" s="87">
        <v>27581</v>
      </c>
      <c r="E268" s="94">
        <v>100</v>
      </c>
      <c r="F268" s="8">
        <v>2642</v>
      </c>
      <c r="G268" s="46">
        <v>100</v>
      </c>
      <c r="H268" s="8">
        <v>2369</v>
      </c>
      <c r="I268" s="46">
        <v>100</v>
      </c>
    </row>
    <row r="271" spans="1:9" ht="15" x14ac:dyDescent="0.25">
      <c r="A271" s="3" t="s">
        <v>117</v>
      </c>
      <c r="B271" s="31"/>
    </row>
    <row r="272" spans="1:9" ht="6.75" customHeight="1" x14ac:dyDescent="0.2"/>
    <row r="273" spans="1:9" x14ac:dyDescent="0.2">
      <c r="B273" s="169" t="s">
        <v>21</v>
      </c>
      <c r="C273" s="169"/>
      <c r="D273" s="170" t="s">
        <v>29</v>
      </c>
      <c r="E273" s="170"/>
      <c r="F273" s="169" t="s">
        <v>30</v>
      </c>
      <c r="G273" s="169"/>
      <c r="H273" s="169" t="s">
        <v>31</v>
      </c>
      <c r="I273" s="169"/>
    </row>
    <row r="274" spans="1:9" x14ac:dyDescent="0.2">
      <c r="A274" s="28"/>
      <c r="B274" s="39" t="s">
        <v>32</v>
      </c>
      <c r="C274" s="39" t="s">
        <v>33</v>
      </c>
      <c r="D274" s="92" t="s">
        <v>32</v>
      </c>
      <c r="E274" s="92" t="s">
        <v>33</v>
      </c>
      <c r="F274" s="39" t="s">
        <v>32</v>
      </c>
      <c r="G274" s="39" t="s">
        <v>33</v>
      </c>
      <c r="H274" s="39" t="s">
        <v>32</v>
      </c>
      <c r="I274" s="39" t="s">
        <v>33</v>
      </c>
    </row>
    <row r="275" spans="1:9" x14ac:dyDescent="0.2">
      <c r="A275" s="24" t="s">
        <v>28</v>
      </c>
      <c r="B275" s="38"/>
      <c r="C275" s="38"/>
      <c r="D275" s="93"/>
      <c r="E275" s="93"/>
      <c r="F275" s="38"/>
      <c r="G275" s="38"/>
      <c r="H275" s="38"/>
      <c r="I275" s="38"/>
    </row>
    <row r="276" spans="1:9" x14ac:dyDescent="0.2">
      <c r="A276" s="13" t="s">
        <v>34</v>
      </c>
      <c r="B276" s="4">
        <v>163</v>
      </c>
      <c r="C276" s="45">
        <v>0.3</v>
      </c>
      <c r="D276" s="86">
        <v>117</v>
      </c>
      <c r="E276" s="84">
        <v>0.2</v>
      </c>
      <c r="F276" s="4">
        <v>15</v>
      </c>
      <c r="G276" s="45">
        <v>0.2</v>
      </c>
      <c r="H276" s="4">
        <v>31</v>
      </c>
      <c r="I276" s="45">
        <v>0.7</v>
      </c>
    </row>
    <row r="277" spans="1:9" x14ac:dyDescent="0.2">
      <c r="A277" s="13" t="s">
        <v>35</v>
      </c>
      <c r="B277" s="4">
        <v>31439</v>
      </c>
      <c r="C277" s="45">
        <v>51.6</v>
      </c>
      <c r="D277" s="86">
        <v>23583</v>
      </c>
      <c r="E277" s="84">
        <v>49.2</v>
      </c>
      <c r="F277" s="4">
        <v>6140</v>
      </c>
      <c r="G277" s="45">
        <v>71.3</v>
      </c>
      <c r="H277" s="4">
        <v>1715</v>
      </c>
      <c r="I277" s="45">
        <v>39.299999999999997</v>
      </c>
    </row>
    <row r="278" spans="1:9" x14ac:dyDescent="0.2">
      <c r="A278" s="13" t="s">
        <v>36</v>
      </c>
      <c r="B278" s="4">
        <v>2317</v>
      </c>
      <c r="C278" s="45">
        <v>3.8</v>
      </c>
      <c r="D278" s="86">
        <v>1020</v>
      </c>
      <c r="E278" s="84">
        <v>2.1</v>
      </c>
      <c r="F278" s="4">
        <v>524</v>
      </c>
      <c r="G278" s="45">
        <v>6.1</v>
      </c>
      <c r="H278" s="4">
        <v>773</v>
      </c>
      <c r="I278" s="45">
        <v>17.7</v>
      </c>
    </row>
    <row r="279" spans="1:9" x14ac:dyDescent="0.2">
      <c r="A279" s="13" t="s">
        <v>13</v>
      </c>
      <c r="B279" s="4">
        <v>27030</v>
      </c>
      <c r="C279" s="45">
        <v>44.3</v>
      </c>
      <c r="D279" s="86">
        <v>23255</v>
      </c>
      <c r="E279" s="84">
        <v>48.5</v>
      </c>
      <c r="F279" s="4">
        <v>1928</v>
      </c>
      <c r="G279" s="45">
        <v>22.4</v>
      </c>
      <c r="H279" s="4">
        <v>1846</v>
      </c>
      <c r="I279" s="45">
        <v>42.3</v>
      </c>
    </row>
    <row r="280" spans="1:9" x14ac:dyDescent="0.2">
      <c r="A280" s="40" t="s">
        <v>21</v>
      </c>
      <c r="B280" s="8">
        <v>60949</v>
      </c>
      <c r="C280" s="46">
        <v>100</v>
      </c>
      <c r="D280" s="87">
        <v>47975</v>
      </c>
      <c r="E280" s="94">
        <v>100</v>
      </c>
      <c r="F280" s="8">
        <v>8608</v>
      </c>
      <c r="G280" s="46">
        <v>100</v>
      </c>
      <c r="H280" s="8">
        <v>4366</v>
      </c>
      <c r="I280" s="46">
        <v>100</v>
      </c>
    </row>
    <row r="281" spans="1:9" x14ac:dyDescent="0.2">
      <c r="A281" s="24" t="s">
        <v>37</v>
      </c>
      <c r="B281" s="8"/>
      <c r="C281" s="46"/>
      <c r="D281" s="87"/>
      <c r="E281" s="94"/>
      <c r="F281" s="8"/>
      <c r="G281" s="46"/>
      <c r="H281" s="8"/>
      <c r="I281" s="46"/>
    </row>
    <row r="282" spans="1:9" x14ac:dyDescent="0.2">
      <c r="A282" s="13" t="s">
        <v>34</v>
      </c>
      <c r="B282" s="4">
        <v>55</v>
      </c>
      <c r="C282" s="45">
        <v>1</v>
      </c>
      <c r="D282" s="86">
        <v>55</v>
      </c>
      <c r="E282" s="84">
        <v>1.3</v>
      </c>
      <c r="F282" s="4">
        <v>0</v>
      </c>
      <c r="G282" s="45">
        <v>0</v>
      </c>
      <c r="H282" s="4">
        <v>0</v>
      </c>
      <c r="I282" s="45">
        <v>0</v>
      </c>
    </row>
    <row r="283" spans="1:9" x14ac:dyDescent="0.2">
      <c r="A283" s="13" t="s">
        <v>35</v>
      </c>
      <c r="B283" s="4">
        <v>2267</v>
      </c>
      <c r="C283" s="45">
        <v>39.6</v>
      </c>
      <c r="D283" s="86">
        <v>1325</v>
      </c>
      <c r="E283" s="84">
        <v>30.5</v>
      </c>
      <c r="F283" s="4">
        <v>840</v>
      </c>
      <c r="G283" s="45">
        <v>82.6</v>
      </c>
      <c r="H283" s="4">
        <v>102</v>
      </c>
      <c r="I283" s="45">
        <v>28.2</v>
      </c>
    </row>
    <row r="284" spans="1:9" x14ac:dyDescent="0.2">
      <c r="A284" s="13" t="s">
        <v>36</v>
      </c>
      <c r="B284" s="4">
        <v>349</v>
      </c>
      <c r="C284" s="45">
        <v>6.1</v>
      </c>
      <c r="D284" s="86">
        <v>223</v>
      </c>
      <c r="E284" s="84">
        <v>5.0999999999999996</v>
      </c>
      <c r="F284" s="4">
        <v>35</v>
      </c>
      <c r="G284" s="45">
        <v>3.5</v>
      </c>
      <c r="H284" s="4">
        <v>91</v>
      </c>
      <c r="I284" s="45">
        <v>25.3</v>
      </c>
    </row>
    <row r="285" spans="1:9" x14ac:dyDescent="0.2">
      <c r="A285" s="13" t="s">
        <v>13</v>
      </c>
      <c r="B285" s="4">
        <v>3047</v>
      </c>
      <c r="C285" s="45">
        <v>53.3</v>
      </c>
      <c r="D285" s="86">
        <v>2737</v>
      </c>
      <c r="E285" s="84">
        <v>63.1</v>
      </c>
      <c r="F285" s="4">
        <v>141</v>
      </c>
      <c r="G285" s="45">
        <v>13.9</v>
      </c>
      <c r="H285" s="4">
        <v>169</v>
      </c>
      <c r="I285" s="45">
        <v>46.6</v>
      </c>
    </row>
    <row r="286" spans="1:9" x14ac:dyDescent="0.2">
      <c r="A286" s="40" t="s">
        <v>21</v>
      </c>
      <c r="B286" s="8">
        <v>5718</v>
      </c>
      <c r="C286" s="46">
        <v>100</v>
      </c>
      <c r="D286" s="87">
        <v>4340</v>
      </c>
      <c r="E286" s="94">
        <v>100</v>
      </c>
      <c r="F286" s="8">
        <v>1016</v>
      </c>
      <c r="G286" s="46">
        <v>100</v>
      </c>
      <c r="H286" s="8">
        <v>362</v>
      </c>
      <c r="I286" s="46">
        <v>100</v>
      </c>
    </row>
    <row r="287" spans="1:9" x14ac:dyDescent="0.2">
      <c r="A287" s="24" t="s">
        <v>38</v>
      </c>
      <c r="B287" s="8"/>
      <c r="C287" s="46"/>
      <c r="D287" s="86"/>
      <c r="E287" s="84"/>
      <c r="F287" s="8"/>
      <c r="G287" s="46"/>
      <c r="H287" s="8"/>
      <c r="I287" s="46"/>
    </row>
    <row r="288" spans="1:9" x14ac:dyDescent="0.2">
      <c r="A288" s="13" t="s">
        <v>34</v>
      </c>
      <c r="B288" s="4">
        <v>89</v>
      </c>
      <c r="C288" s="45">
        <v>0.4</v>
      </c>
      <c r="D288" s="86">
        <v>53</v>
      </c>
      <c r="E288" s="84">
        <v>0.3</v>
      </c>
      <c r="F288" s="4">
        <v>5</v>
      </c>
      <c r="G288" s="45">
        <v>0.1</v>
      </c>
      <c r="H288" s="4">
        <v>31</v>
      </c>
      <c r="I288" s="45">
        <v>1.4</v>
      </c>
    </row>
    <row r="289" spans="1:9" x14ac:dyDescent="0.2">
      <c r="A289" s="13" t="s">
        <v>35</v>
      </c>
      <c r="B289" s="4">
        <v>9260</v>
      </c>
      <c r="C289" s="45">
        <v>39.799999999999997</v>
      </c>
      <c r="D289" s="86">
        <v>5738</v>
      </c>
      <c r="E289" s="84">
        <v>34.799999999999997</v>
      </c>
      <c r="F289" s="4">
        <v>2946</v>
      </c>
      <c r="G289" s="45">
        <v>64.400000000000006</v>
      </c>
      <c r="H289" s="4">
        <v>576</v>
      </c>
      <c r="I289" s="45">
        <v>26.2</v>
      </c>
    </row>
    <row r="290" spans="1:9" x14ac:dyDescent="0.2">
      <c r="A290" s="13" t="s">
        <v>36</v>
      </c>
      <c r="B290" s="4">
        <v>1180</v>
      </c>
      <c r="C290" s="45">
        <v>5.0999999999999996</v>
      </c>
      <c r="D290" s="86">
        <v>401</v>
      </c>
      <c r="E290" s="84">
        <v>2.4</v>
      </c>
      <c r="F290" s="4">
        <v>303</v>
      </c>
      <c r="G290" s="45">
        <v>6.6</v>
      </c>
      <c r="H290" s="4">
        <v>476</v>
      </c>
      <c r="I290" s="45">
        <v>21.7</v>
      </c>
    </row>
    <row r="291" spans="1:9" x14ac:dyDescent="0.2">
      <c r="A291" s="13" t="s">
        <v>13</v>
      </c>
      <c r="B291" s="4">
        <v>12734</v>
      </c>
      <c r="C291" s="45">
        <v>54.7</v>
      </c>
      <c r="D291" s="86">
        <v>10301</v>
      </c>
      <c r="E291" s="84">
        <v>62.5</v>
      </c>
      <c r="F291" s="4">
        <v>1320</v>
      </c>
      <c r="G291" s="45">
        <v>28.9</v>
      </c>
      <c r="H291" s="4">
        <v>1113</v>
      </c>
      <c r="I291" s="45">
        <v>50.7</v>
      </c>
    </row>
    <row r="292" spans="1:9" x14ac:dyDescent="0.2">
      <c r="A292" s="40" t="s">
        <v>21</v>
      </c>
      <c r="B292" s="8">
        <v>23263</v>
      </c>
      <c r="C292" s="46">
        <v>100</v>
      </c>
      <c r="D292" s="87">
        <v>16493</v>
      </c>
      <c r="E292" s="94">
        <v>100</v>
      </c>
      <c r="F292" s="8">
        <v>4574</v>
      </c>
      <c r="G292" s="46">
        <v>100</v>
      </c>
      <c r="H292" s="8">
        <v>2196</v>
      </c>
      <c r="I292" s="46">
        <v>100</v>
      </c>
    </row>
    <row r="293" spans="1:9" x14ac:dyDescent="0.2">
      <c r="A293" s="24" t="s">
        <v>39</v>
      </c>
      <c r="B293" s="4"/>
      <c r="C293" s="45"/>
      <c r="D293" s="86"/>
      <c r="E293" s="84"/>
      <c r="F293" s="4"/>
      <c r="G293" s="45"/>
      <c r="H293" s="4"/>
      <c r="I293" s="45"/>
    </row>
    <row r="294" spans="1:9" x14ac:dyDescent="0.2">
      <c r="A294" s="13" t="s">
        <v>34</v>
      </c>
      <c r="B294" s="4">
        <v>19</v>
      </c>
      <c r="C294" s="45">
        <v>0.1</v>
      </c>
      <c r="D294" s="86">
        <v>9</v>
      </c>
      <c r="E294" s="84">
        <v>0</v>
      </c>
      <c r="F294" s="4">
        <v>10</v>
      </c>
      <c r="G294" s="45">
        <v>0.3</v>
      </c>
      <c r="H294" s="4">
        <v>0</v>
      </c>
      <c r="I294" s="45">
        <v>0</v>
      </c>
    </row>
    <row r="295" spans="1:9" x14ac:dyDescent="0.2">
      <c r="A295" s="13" t="s">
        <v>35</v>
      </c>
      <c r="B295" s="4">
        <v>19912</v>
      </c>
      <c r="C295" s="45">
        <v>62.3</v>
      </c>
      <c r="D295" s="86">
        <v>16520</v>
      </c>
      <c r="E295" s="84">
        <v>60.9</v>
      </c>
      <c r="F295" s="4">
        <v>2355</v>
      </c>
      <c r="G295" s="45">
        <v>78</v>
      </c>
      <c r="H295" s="4">
        <v>1037</v>
      </c>
      <c r="I295" s="45">
        <v>57.4</v>
      </c>
    </row>
    <row r="296" spans="1:9" x14ac:dyDescent="0.2">
      <c r="A296" s="13" t="s">
        <v>36</v>
      </c>
      <c r="B296" s="4">
        <v>788</v>
      </c>
      <c r="C296" s="45">
        <v>2.5</v>
      </c>
      <c r="D296" s="86">
        <v>396</v>
      </c>
      <c r="E296" s="84">
        <v>1.5</v>
      </c>
      <c r="F296" s="4">
        <v>186</v>
      </c>
      <c r="G296" s="45">
        <v>6.2</v>
      </c>
      <c r="H296" s="4">
        <v>206</v>
      </c>
      <c r="I296" s="45">
        <v>11.4</v>
      </c>
    </row>
    <row r="297" spans="1:9" x14ac:dyDescent="0.2">
      <c r="A297" s="13" t="s">
        <v>13</v>
      </c>
      <c r="B297" s="4">
        <v>11249</v>
      </c>
      <c r="C297" s="45">
        <v>35.200000000000003</v>
      </c>
      <c r="D297" s="86">
        <v>10217</v>
      </c>
      <c r="E297" s="84">
        <v>37.6</v>
      </c>
      <c r="F297" s="4">
        <v>467</v>
      </c>
      <c r="G297" s="45">
        <v>15.5</v>
      </c>
      <c r="H297" s="4">
        <v>565</v>
      </c>
      <c r="I297" s="45">
        <v>31.2</v>
      </c>
    </row>
    <row r="298" spans="1:9" x14ac:dyDescent="0.2">
      <c r="A298" s="40" t="s">
        <v>21</v>
      </c>
      <c r="B298" s="8">
        <v>31969</v>
      </c>
      <c r="C298" s="46">
        <v>100</v>
      </c>
      <c r="D298" s="87">
        <v>27143</v>
      </c>
      <c r="E298" s="94">
        <v>100</v>
      </c>
      <c r="F298" s="8">
        <v>3018</v>
      </c>
      <c r="G298" s="46">
        <v>100</v>
      </c>
      <c r="H298" s="8">
        <v>1808</v>
      </c>
      <c r="I298" s="46">
        <v>100</v>
      </c>
    </row>
    <row r="300" spans="1:9" ht="14.25" x14ac:dyDescent="0.2">
      <c r="A300" s="11" t="s">
        <v>241</v>
      </c>
      <c r="B300" s="31"/>
    </row>
  </sheetData>
  <mergeCells count="40">
    <mergeCell ref="B4:C4"/>
    <mergeCell ref="D4:E4"/>
    <mergeCell ref="F4:G4"/>
    <mergeCell ref="H4:I4"/>
    <mergeCell ref="B273:C273"/>
    <mergeCell ref="D273:E273"/>
    <mergeCell ref="F273:G273"/>
    <mergeCell ref="H273:I273"/>
    <mergeCell ref="B213:C213"/>
    <mergeCell ref="D213:E213"/>
    <mergeCell ref="F213:G213"/>
    <mergeCell ref="H213:I213"/>
    <mergeCell ref="B243:C243"/>
    <mergeCell ref="D243:E243"/>
    <mergeCell ref="F243:G243"/>
    <mergeCell ref="H243:I243"/>
    <mergeCell ref="B153:C153"/>
    <mergeCell ref="D153:E153"/>
    <mergeCell ref="F153:G153"/>
    <mergeCell ref="H153:I153"/>
    <mergeCell ref="B183:C183"/>
    <mergeCell ref="D183:E183"/>
    <mergeCell ref="F183:G183"/>
    <mergeCell ref="H183:I183"/>
    <mergeCell ref="B93:C93"/>
    <mergeCell ref="D93:E93"/>
    <mergeCell ref="F93:G93"/>
    <mergeCell ref="H93:I93"/>
    <mergeCell ref="B123:C123"/>
    <mergeCell ref="D123:E123"/>
    <mergeCell ref="F123:G123"/>
    <mergeCell ref="H123:I123"/>
    <mergeCell ref="B33:C33"/>
    <mergeCell ref="D33:E33"/>
    <mergeCell ref="F33:G33"/>
    <mergeCell ref="H33:I33"/>
    <mergeCell ref="B63:C63"/>
    <mergeCell ref="D63:E63"/>
    <mergeCell ref="F63:G63"/>
    <mergeCell ref="H63:I63"/>
  </mergeCells>
  <phoneticPr fontId="6" type="noConversion"/>
  <pageMargins left="0.75" right="0.75" top="1" bottom="1" header="0" footer="0"/>
  <pageSetup paperSize="9"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2:E28"/>
  <sheetViews>
    <sheetView zoomScale="130" zoomScaleNormal="130" workbookViewId="0">
      <selection activeCell="B24" sqref="B24:C25"/>
    </sheetView>
  </sheetViews>
  <sheetFormatPr baseColWidth="10" defaultColWidth="11.42578125" defaultRowHeight="12.75" x14ac:dyDescent="0.2"/>
  <cols>
    <col min="1" max="2" width="13.7109375" style="2" customWidth="1"/>
    <col min="3" max="16384" width="11.42578125" style="2"/>
  </cols>
  <sheetData>
    <row r="2" spans="1:4" ht="15" x14ac:dyDescent="0.25">
      <c r="A2" s="44" t="s">
        <v>226</v>
      </c>
    </row>
    <row r="4" spans="1:4" ht="18" x14ac:dyDescent="0.2">
      <c r="A4" s="5"/>
      <c r="B4" s="42" t="s">
        <v>22</v>
      </c>
      <c r="C4" s="104" t="s">
        <v>100</v>
      </c>
    </row>
    <row r="5" spans="1:4" hidden="1" x14ac:dyDescent="0.2">
      <c r="A5" s="12">
        <v>1994</v>
      </c>
      <c r="B5" s="41"/>
      <c r="C5" s="105"/>
    </row>
    <row r="6" spans="1:4" hidden="1" x14ac:dyDescent="0.2">
      <c r="A6" s="13">
        <v>1996</v>
      </c>
      <c r="B6" s="41"/>
      <c r="C6" s="105"/>
    </row>
    <row r="7" spans="1:4" hidden="1" x14ac:dyDescent="0.2">
      <c r="A7" s="13">
        <v>1998</v>
      </c>
      <c r="B7" s="41"/>
      <c r="C7" s="105"/>
    </row>
    <row r="8" spans="1:4" hidden="1" x14ac:dyDescent="0.2">
      <c r="A8" s="13">
        <v>2000</v>
      </c>
      <c r="B8" s="41"/>
      <c r="C8" s="105"/>
    </row>
    <row r="9" spans="1:4" hidden="1" x14ac:dyDescent="0.2">
      <c r="A9" s="13">
        <v>2002</v>
      </c>
      <c r="B9" s="41"/>
      <c r="C9" s="105"/>
    </row>
    <row r="10" spans="1:4" x14ac:dyDescent="0.2">
      <c r="A10" s="13">
        <v>2004</v>
      </c>
      <c r="B10" s="41">
        <v>7274162</v>
      </c>
      <c r="C10" s="105">
        <v>7039212</v>
      </c>
      <c r="D10" s="119">
        <f>+C10/B10</f>
        <v>0.96770074683516805</v>
      </c>
    </row>
    <row r="11" spans="1:4" x14ac:dyDescent="0.2">
      <c r="A11" s="13">
        <v>2006</v>
      </c>
      <c r="B11" s="41">
        <v>9523957</v>
      </c>
      <c r="C11" s="105">
        <v>8482299</v>
      </c>
      <c r="D11" s="119">
        <f t="shared" ref="D11:D25" si="0">+C11/B11</f>
        <v>0.8906276036315578</v>
      </c>
    </row>
    <row r="12" spans="1:4" x14ac:dyDescent="0.2">
      <c r="A12" s="13">
        <v>2007</v>
      </c>
      <c r="B12" s="41">
        <v>10314878</v>
      </c>
      <c r="C12" s="105">
        <f>+C11*1.085</f>
        <v>9203294.4149999991</v>
      </c>
      <c r="D12" s="119">
        <f t="shared" si="0"/>
        <v>0.89223492657886982</v>
      </c>
    </row>
    <row r="13" spans="1:4" x14ac:dyDescent="0.2">
      <c r="A13" s="13">
        <v>2008</v>
      </c>
      <c r="B13" s="41">
        <v>9756734</v>
      </c>
      <c r="C13" s="105">
        <v>8763109</v>
      </c>
      <c r="D13" s="119">
        <f t="shared" si="0"/>
        <v>0.8981600810271142</v>
      </c>
    </row>
    <row r="14" spans="1:4" x14ac:dyDescent="0.2">
      <c r="A14" s="13">
        <v>2009</v>
      </c>
      <c r="B14" s="41">
        <v>9205115</v>
      </c>
      <c r="C14" s="105">
        <v>8387731</v>
      </c>
      <c r="D14" s="119">
        <f t="shared" si="0"/>
        <v>0.91120328208827372</v>
      </c>
    </row>
    <row r="15" spans="1:4" x14ac:dyDescent="0.2">
      <c r="A15" s="13">
        <v>2010</v>
      </c>
      <c r="B15" s="41">
        <v>8563275</v>
      </c>
      <c r="C15" s="105">
        <v>7804064</v>
      </c>
      <c r="D15" s="119">
        <f t="shared" si="0"/>
        <v>0.91134104650382008</v>
      </c>
    </row>
    <row r="16" spans="1:4" x14ac:dyDescent="0.2">
      <c r="A16" s="13">
        <v>2011</v>
      </c>
      <c r="B16" s="41">
        <v>9109612</v>
      </c>
      <c r="C16" s="105">
        <f>+C15*1.07</f>
        <v>8350348.4800000004</v>
      </c>
      <c r="D16" s="119">
        <f t="shared" si="0"/>
        <v>0.91665248530892429</v>
      </c>
    </row>
    <row r="17" spans="1:5" x14ac:dyDescent="0.2">
      <c r="A17" s="13">
        <v>2012</v>
      </c>
      <c r="B17" s="41">
        <v>8283006</v>
      </c>
      <c r="C17" s="105">
        <v>7627602</v>
      </c>
      <c r="D17" s="119">
        <f t="shared" si="0"/>
        <v>0.92087365384016384</v>
      </c>
    </row>
    <row r="18" spans="1:5" x14ac:dyDescent="0.2">
      <c r="A18" s="56">
        <v>2013</v>
      </c>
      <c r="B18" s="41">
        <v>8304498</v>
      </c>
      <c r="C18" s="105">
        <f>+C17*1.005</f>
        <v>7665740.0099999988</v>
      </c>
      <c r="D18" s="119">
        <f t="shared" si="0"/>
        <v>0.9230828895376938</v>
      </c>
    </row>
    <row r="19" spans="1:5" x14ac:dyDescent="0.2">
      <c r="A19" s="56">
        <v>2014</v>
      </c>
      <c r="B19" s="41">
        <v>7690772</v>
      </c>
      <c r="C19" s="105">
        <v>7060423</v>
      </c>
      <c r="D19" s="119">
        <f t="shared" si="0"/>
        <v>0.91803826715965575</v>
      </c>
    </row>
    <row r="20" spans="1:5" x14ac:dyDescent="0.2">
      <c r="A20" s="56">
        <v>2015</v>
      </c>
      <c r="B20" s="41">
        <v>7835588</v>
      </c>
      <c r="C20" s="105">
        <f>+C19*1.0196</f>
        <v>7198807.2908000005</v>
      </c>
      <c r="D20" s="119">
        <f t="shared" si="0"/>
        <v>0.91873223691699979</v>
      </c>
    </row>
    <row r="21" spans="1:5" x14ac:dyDescent="0.2">
      <c r="A21" s="56">
        <v>2016</v>
      </c>
      <c r="B21" s="41">
        <v>7799506</v>
      </c>
      <c r="C21" s="105">
        <v>7174159</v>
      </c>
      <c r="D21" s="119">
        <f t="shared" si="0"/>
        <v>0.91982222976685957</v>
      </c>
    </row>
    <row r="22" spans="1:5" x14ac:dyDescent="0.2">
      <c r="A22" s="56">
        <v>2018</v>
      </c>
      <c r="B22" s="41">
        <v>8484630</v>
      </c>
      <c r="C22" s="105">
        <v>7756386</v>
      </c>
      <c r="D22" s="119">
        <f t="shared" si="0"/>
        <v>0.91416903270973515</v>
      </c>
    </row>
    <row r="23" spans="1:5" x14ac:dyDescent="0.2">
      <c r="A23" s="56">
        <v>2020</v>
      </c>
      <c r="B23" s="41">
        <v>8074067</v>
      </c>
      <c r="C23" s="105">
        <v>7476752</v>
      </c>
      <c r="D23" s="119">
        <f t="shared" si="0"/>
        <v>0.92602055444920139</v>
      </c>
    </row>
    <row r="24" spans="1:5" x14ac:dyDescent="0.2">
      <c r="A24" s="56">
        <v>2022</v>
      </c>
      <c r="B24" s="41">
        <v>9628663</v>
      </c>
      <c r="C24" s="105">
        <v>8974525</v>
      </c>
      <c r="D24" s="119">
        <f t="shared" si="0"/>
        <v>0.93206346509375182</v>
      </c>
    </row>
    <row r="25" spans="1:5" x14ac:dyDescent="0.2">
      <c r="A25" s="60" t="s">
        <v>206</v>
      </c>
      <c r="B25" s="41">
        <v>10541588</v>
      </c>
      <c r="C25" s="105">
        <v>9469822</v>
      </c>
      <c r="D25" s="119">
        <f t="shared" si="0"/>
        <v>0.89832973931441829</v>
      </c>
      <c r="E25" s="63"/>
    </row>
    <row r="26" spans="1:5" x14ac:dyDescent="0.2">
      <c r="A26" s="34"/>
      <c r="B26" s="34"/>
      <c r="E26" s="63"/>
    </row>
    <row r="27" spans="1:5" x14ac:dyDescent="0.2">
      <c r="A27" s="11" t="s">
        <v>241</v>
      </c>
      <c r="E27" s="63"/>
    </row>
    <row r="28" spans="1:5" x14ac:dyDescent="0.2">
      <c r="A28" s="5" t="s">
        <v>14</v>
      </c>
    </row>
  </sheetData>
  <pageMargins left="0.7" right="0.7" top="0.75" bottom="0.75" header="0.3" footer="0.3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H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13.7109375" style="25" customWidth="1"/>
    <col min="2" max="2" width="11.42578125" style="26" customWidth="1"/>
    <col min="3" max="3" width="9.28515625" style="26" customWidth="1"/>
    <col min="4" max="4" width="8.85546875" style="26" bestFit="1" customWidth="1"/>
    <col min="5" max="5" width="10.28515625" style="26" customWidth="1"/>
    <col min="6" max="6" width="9.5703125" style="26" customWidth="1"/>
    <col min="7" max="7" width="9.7109375" style="26" customWidth="1"/>
    <col min="8" max="8" width="9.42578125" style="26" bestFit="1" customWidth="1"/>
    <col min="9" max="9" width="7.42578125" style="2" customWidth="1"/>
    <col min="10" max="16384" width="11.42578125" style="2"/>
  </cols>
  <sheetData>
    <row r="2" spans="1:7" ht="15" x14ac:dyDescent="0.25">
      <c r="A2" s="3" t="s">
        <v>227</v>
      </c>
      <c r="B2" s="2"/>
    </row>
    <row r="3" spans="1:7" x14ac:dyDescent="0.2">
      <c r="A3" s="50" t="s">
        <v>71</v>
      </c>
      <c r="B3" s="2"/>
    </row>
    <row r="4" spans="1:7" x14ac:dyDescent="0.2">
      <c r="A4" s="49"/>
      <c r="B4" s="2"/>
    </row>
    <row r="5" spans="1:7" ht="12.75" customHeight="1" x14ac:dyDescent="0.2">
      <c r="A5" s="49"/>
      <c r="B5" s="162" t="s">
        <v>126</v>
      </c>
      <c r="C5" s="172"/>
      <c r="D5" s="163"/>
      <c r="E5" s="164" t="s">
        <v>100</v>
      </c>
      <c r="F5" s="173"/>
      <c r="G5" s="165"/>
    </row>
    <row r="6" spans="1:7" x14ac:dyDescent="0.2">
      <c r="A6" s="5"/>
      <c r="B6" s="83" t="s">
        <v>58</v>
      </c>
      <c r="C6" s="83" t="s">
        <v>23</v>
      </c>
      <c r="D6" s="83" t="s">
        <v>24</v>
      </c>
      <c r="E6" s="95" t="s">
        <v>58</v>
      </c>
      <c r="F6" s="95" t="s">
        <v>23</v>
      </c>
      <c r="G6" s="95" t="s">
        <v>24</v>
      </c>
    </row>
    <row r="7" spans="1:7" x14ac:dyDescent="0.2">
      <c r="A7" s="12">
        <v>2002</v>
      </c>
      <c r="B7" s="51">
        <v>2340147</v>
      </c>
      <c r="C7" s="43">
        <v>334217</v>
      </c>
      <c r="D7" s="43">
        <v>768799</v>
      </c>
      <c r="E7" s="96">
        <v>2027100</v>
      </c>
      <c r="F7" s="86" t="s">
        <v>85</v>
      </c>
      <c r="G7" s="86" t="s">
        <v>85</v>
      </c>
    </row>
    <row r="8" spans="1:7" x14ac:dyDescent="0.2">
      <c r="A8" s="13">
        <v>2004</v>
      </c>
      <c r="B8" s="51">
        <v>2451782</v>
      </c>
      <c r="C8" s="43">
        <v>368142</v>
      </c>
      <c r="D8" s="43">
        <v>821856</v>
      </c>
      <c r="E8" s="96">
        <v>2076225</v>
      </c>
      <c r="F8" s="97">
        <v>364725</v>
      </c>
      <c r="G8" s="97">
        <v>778609</v>
      </c>
    </row>
    <row r="9" spans="1:7" x14ac:dyDescent="0.2">
      <c r="A9" s="13">
        <v>2006</v>
      </c>
      <c r="B9" s="51">
        <v>2943644</v>
      </c>
      <c r="C9" s="43">
        <v>527196</v>
      </c>
      <c r="D9" s="43">
        <v>984091</v>
      </c>
      <c r="E9" s="96">
        <v>2519945</v>
      </c>
      <c r="F9" s="97">
        <v>501807</v>
      </c>
      <c r="G9" s="97">
        <v>920619</v>
      </c>
    </row>
    <row r="10" spans="1:7" x14ac:dyDescent="0.2">
      <c r="A10" s="13" t="s">
        <v>25</v>
      </c>
      <c r="B10" s="51">
        <v>2927603</v>
      </c>
      <c r="C10" s="43">
        <v>248232</v>
      </c>
      <c r="D10" s="43">
        <v>1040589</v>
      </c>
      <c r="E10" s="96">
        <v>2507603</v>
      </c>
      <c r="F10" s="97">
        <v>341452</v>
      </c>
      <c r="G10" s="97">
        <v>991192</v>
      </c>
    </row>
    <row r="11" spans="1:7" x14ac:dyDescent="0.2">
      <c r="A11" s="13" t="s">
        <v>26</v>
      </c>
      <c r="B11" s="51">
        <v>2823557</v>
      </c>
      <c r="C11" s="43">
        <v>99716</v>
      </c>
      <c r="D11" s="43">
        <v>954690</v>
      </c>
      <c r="E11" s="96">
        <v>2476439</v>
      </c>
      <c r="F11" s="97">
        <v>212820</v>
      </c>
      <c r="G11" s="97">
        <v>933202</v>
      </c>
    </row>
    <row r="12" spans="1:7" x14ac:dyDescent="0.2">
      <c r="A12" s="13" t="s">
        <v>27</v>
      </c>
      <c r="B12" s="51">
        <v>2643375</v>
      </c>
      <c r="C12" s="43">
        <v>79320</v>
      </c>
      <c r="D12" s="43">
        <v>932293</v>
      </c>
      <c r="E12" s="96">
        <v>2394313</v>
      </c>
      <c r="F12" s="97">
        <v>85049</v>
      </c>
      <c r="G12" s="97">
        <v>912685</v>
      </c>
    </row>
    <row r="13" spans="1:7" x14ac:dyDescent="0.2">
      <c r="A13" s="13">
        <v>2014</v>
      </c>
      <c r="B13" s="51">
        <v>2615128</v>
      </c>
      <c r="C13" s="43">
        <v>92150</v>
      </c>
      <c r="D13" s="43">
        <v>888212</v>
      </c>
      <c r="E13" s="96">
        <v>2358885</v>
      </c>
      <c r="F13" s="97">
        <v>80734</v>
      </c>
      <c r="G13" s="97">
        <v>853623</v>
      </c>
    </row>
    <row r="14" spans="1:7" x14ac:dyDescent="0.2">
      <c r="A14" s="13">
        <v>2016</v>
      </c>
      <c r="B14" s="51">
        <v>2911660</v>
      </c>
      <c r="C14" s="43">
        <v>506679</v>
      </c>
      <c r="D14" s="43">
        <v>954093</v>
      </c>
      <c r="E14" s="96">
        <v>2636355</v>
      </c>
      <c r="F14" s="97">
        <v>476585</v>
      </c>
      <c r="G14" s="97">
        <v>905136</v>
      </c>
    </row>
    <row r="15" spans="1:7" x14ac:dyDescent="0.2">
      <c r="A15" s="13">
        <v>2018</v>
      </c>
      <c r="B15" s="51">
        <v>3016735</v>
      </c>
      <c r="C15" s="43">
        <v>415654</v>
      </c>
      <c r="D15" s="43">
        <v>1014129</v>
      </c>
      <c r="E15" s="96">
        <v>2704134</v>
      </c>
      <c r="F15" s="97">
        <v>360889</v>
      </c>
      <c r="G15" s="97">
        <v>939300</v>
      </c>
    </row>
    <row r="16" spans="1:7" x14ac:dyDescent="0.2">
      <c r="A16" s="13">
        <v>2020</v>
      </c>
      <c r="B16" s="51">
        <v>2958178</v>
      </c>
      <c r="C16" s="43">
        <v>313476</v>
      </c>
      <c r="D16" s="43">
        <v>790104</v>
      </c>
      <c r="E16" s="96">
        <v>2696266</v>
      </c>
      <c r="F16" s="97">
        <v>289906</v>
      </c>
      <c r="G16" s="97">
        <v>741732</v>
      </c>
    </row>
    <row r="17" spans="1:7" x14ac:dyDescent="0.2">
      <c r="A17" s="121">
        <v>2022</v>
      </c>
      <c r="B17" s="51">
        <v>3307511</v>
      </c>
      <c r="C17" s="43">
        <v>522010</v>
      </c>
      <c r="D17" s="43">
        <v>926261</v>
      </c>
      <c r="E17" s="96">
        <v>3042302</v>
      </c>
      <c r="F17" s="97">
        <v>493651</v>
      </c>
      <c r="G17" s="97">
        <v>881896</v>
      </c>
    </row>
    <row r="18" spans="1:7" x14ac:dyDescent="0.2">
      <c r="A18" s="28"/>
      <c r="B18" s="51"/>
      <c r="C18" s="43"/>
      <c r="D18" s="43"/>
      <c r="E18" s="2"/>
      <c r="F18" s="2"/>
    </row>
    <row r="19" spans="1:7" x14ac:dyDescent="0.2">
      <c r="A19" s="11" t="s">
        <v>241</v>
      </c>
    </row>
    <row r="20" spans="1:7" ht="36" customHeight="1" x14ac:dyDescent="0.2">
      <c r="A20" s="171" t="s">
        <v>106</v>
      </c>
      <c r="B20" s="171"/>
      <c r="C20" s="171"/>
      <c r="D20" s="171"/>
      <c r="E20" s="171"/>
      <c r="F20" s="171"/>
    </row>
    <row r="24" spans="1:7" x14ac:dyDescent="0.2">
      <c r="C24" s="7"/>
    </row>
  </sheetData>
  <mergeCells count="3">
    <mergeCell ref="A20:F20"/>
    <mergeCell ref="B5:D5"/>
    <mergeCell ref="E5:G5"/>
  </mergeCells>
  <phoneticPr fontId="6" type="noConversion"/>
  <pageMargins left="0.75" right="0.75" top="1" bottom="1" header="0" footer="0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D21"/>
  <sheetViews>
    <sheetView zoomScale="110" zoomScaleNormal="110" workbookViewId="0">
      <selection activeCell="B19" sqref="B19:C19"/>
    </sheetView>
  </sheetViews>
  <sheetFormatPr baseColWidth="10" defaultColWidth="11.42578125" defaultRowHeight="12.75" x14ac:dyDescent="0.2"/>
  <cols>
    <col min="1" max="2" width="13.7109375" style="2" customWidth="1"/>
    <col min="3" max="16384" width="11.42578125" style="2"/>
  </cols>
  <sheetData>
    <row r="2" spans="1:4" ht="15" x14ac:dyDescent="0.25">
      <c r="A2" s="3" t="s">
        <v>228</v>
      </c>
    </row>
    <row r="4" spans="1:4" ht="45" x14ac:dyDescent="0.2">
      <c r="A4" s="5"/>
      <c r="B4" s="42" t="s">
        <v>68</v>
      </c>
      <c r="C4" s="99" t="s">
        <v>131</v>
      </c>
    </row>
    <row r="5" spans="1:4" x14ac:dyDescent="0.2">
      <c r="A5" s="12">
        <v>1994</v>
      </c>
      <c r="B5" s="52">
        <v>17</v>
      </c>
      <c r="C5" s="118" t="s">
        <v>85</v>
      </c>
    </row>
    <row r="6" spans="1:4" x14ac:dyDescent="0.2">
      <c r="A6" s="13">
        <v>1996</v>
      </c>
      <c r="B6" s="52">
        <v>20.3</v>
      </c>
      <c r="C6" s="118" t="s">
        <v>85</v>
      </c>
    </row>
    <row r="7" spans="1:4" x14ac:dyDescent="0.2">
      <c r="A7" s="13">
        <v>1998</v>
      </c>
      <c r="B7" s="52">
        <v>22.7</v>
      </c>
      <c r="C7" s="118" t="s">
        <v>85</v>
      </c>
    </row>
    <row r="8" spans="1:4" x14ac:dyDescent="0.2">
      <c r="A8" s="13">
        <v>2000</v>
      </c>
      <c r="B8" s="52">
        <v>22.400000000000002</v>
      </c>
      <c r="C8" s="118" t="s">
        <v>85</v>
      </c>
    </row>
    <row r="9" spans="1:4" x14ac:dyDescent="0.2">
      <c r="A9" s="13">
        <v>2002</v>
      </c>
      <c r="B9" s="52">
        <v>24.099999999999998</v>
      </c>
      <c r="C9" s="118" t="s">
        <v>85</v>
      </c>
    </row>
    <row r="10" spans="1:4" x14ac:dyDescent="0.2">
      <c r="A10" s="13">
        <v>2004</v>
      </c>
      <c r="B10" s="52">
        <v>21.099999999999998</v>
      </c>
      <c r="C10" s="114">
        <f>'T9'!J23/'T6'!C10/10</f>
        <v>22.29026837094834</v>
      </c>
    </row>
    <row r="11" spans="1:4" x14ac:dyDescent="0.2">
      <c r="A11" s="13">
        <v>2006</v>
      </c>
      <c r="B11" s="52">
        <v>23.5</v>
      </c>
      <c r="C11" s="114">
        <f>'T9'!J24/'T6'!C11/10</f>
        <v>24.767977278329848</v>
      </c>
      <c r="D11" s="113"/>
    </row>
    <row r="12" spans="1:4" x14ac:dyDescent="0.2">
      <c r="A12" s="13">
        <v>2008</v>
      </c>
      <c r="B12" s="52">
        <v>24.9</v>
      </c>
      <c r="C12" s="114">
        <f>'T9'!J25/'T6'!C13/10</f>
        <v>26.004178653945765</v>
      </c>
      <c r="D12" s="113"/>
    </row>
    <row r="13" spans="1:4" x14ac:dyDescent="0.2">
      <c r="A13" s="13">
        <v>2010</v>
      </c>
      <c r="B13" s="52">
        <v>26.3</v>
      </c>
      <c r="C13" s="114">
        <f>'T9'!J26/'T6'!C15/10</f>
        <v>27.690466992582326</v>
      </c>
      <c r="D13" s="113"/>
    </row>
    <row r="14" spans="1:4" x14ac:dyDescent="0.2">
      <c r="A14" s="13">
        <v>2012</v>
      </c>
      <c r="B14" s="52">
        <v>32.300000000000004</v>
      </c>
      <c r="C14" s="114">
        <f>'T9'!J27/'T6'!C17/10</f>
        <v>33.540997340972957</v>
      </c>
      <c r="D14" s="113"/>
    </row>
    <row r="15" spans="1:4" x14ac:dyDescent="0.2">
      <c r="A15" s="13">
        <v>2014</v>
      </c>
      <c r="B15" s="52">
        <v>34.5</v>
      </c>
      <c r="C15" s="114">
        <f>'T9'!J28/'T6'!C19/10</f>
        <v>35.863480063446623</v>
      </c>
      <c r="D15" s="113"/>
    </row>
    <row r="16" spans="1:4" x14ac:dyDescent="0.2">
      <c r="A16" s="13">
        <v>2016</v>
      </c>
      <c r="B16" s="52">
        <v>35.200000000000003</v>
      </c>
      <c r="C16" s="114">
        <f>'T9'!J29/'T6'!C21/10</f>
        <v>36.532055980359509</v>
      </c>
      <c r="D16" s="113"/>
    </row>
    <row r="17" spans="1:4" x14ac:dyDescent="0.2">
      <c r="A17" s="13">
        <v>2018</v>
      </c>
      <c r="B17" s="52">
        <v>35.799999999999997</v>
      </c>
      <c r="C17" s="114">
        <v>35.299999999999997</v>
      </c>
      <c r="D17" s="52"/>
    </row>
    <row r="18" spans="1:4" x14ac:dyDescent="0.2">
      <c r="A18" s="13">
        <v>2020</v>
      </c>
      <c r="B18" s="52">
        <v>31.3</v>
      </c>
      <c r="C18" s="114">
        <v>30.8</v>
      </c>
      <c r="D18" s="52"/>
    </row>
    <row r="19" spans="1:4" x14ac:dyDescent="0.2">
      <c r="A19" s="121">
        <v>2022</v>
      </c>
      <c r="B19" s="52">
        <v>34.78</v>
      </c>
      <c r="C19" s="114">
        <v>35.369999999999997</v>
      </c>
      <c r="D19" s="52"/>
    </row>
    <row r="21" spans="1:4" x14ac:dyDescent="0.2">
      <c r="A21" s="11" t="s">
        <v>241</v>
      </c>
    </row>
  </sheetData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13</vt:i4>
      </vt:variant>
    </vt:vector>
  </HeadingPairs>
  <TitlesOfParts>
    <vt:vector size="32" baseType="lpstr">
      <vt:lpstr>INDICE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ANEXO1</vt:lpstr>
      <vt:lpstr>ANEXO2</vt:lpstr>
      <vt:lpstr>ANEXO3</vt:lpstr>
      <vt:lpstr>'T10'!_Hlk39499517</vt:lpstr>
      <vt:lpstr>'T1'!Área_de_impresión</vt:lpstr>
      <vt:lpstr>'T12'!Área_de_impresión</vt:lpstr>
      <vt:lpstr>'T13'!Área_de_impresión</vt:lpstr>
      <vt:lpstr>'T14'!Área_de_impresión</vt:lpstr>
      <vt:lpstr>'T15'!Área_de_impresión</vt:lpstr>
      <vt:lpstr>'T2'!Área_de_impresión</vt:lpstr>
      <vt:lpstr>'T3'!Área_de_impresión</vt:lpstr>
      <vt:lpstr>'T5'!Área_de_impresión</vt:lpstr>
      <vt:lpstr>'T6'!Área_de_impresión</vt:lpstr>
      <vt:lpstr>'T7'!Área_de_impresión</vt:lpstr>
      <vt:lpstr>'T8'!Área_de_impresión</vt:lpstr>
      <vt:lpstr>'T9'!Área_de_impresión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ej14371c</dc:creator>
  <cp:lastModifiedBy>Ibarzabal Quesada, Agustin</cp:lastModifiedBy>
  <cp:lastPrinted>2016-05-04T07:35:38Z</cp:lastPrinted>
  <dcterms:created xsi:type="dcterms:W3CDTF">2009-05-07T10:32:22Z</dcterms:created>
  <dcterms:modified xsi:type="dcterms:W3CDTF">2024-07-11T07:26:10Z</dcterms:modified>
</cp:coreProperties>
</file>