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IBARZAQ\OneDrive - ELKARLAN\Organo_Estadistico\2 TRABAJO\2 ECONOMIA SOCIAL VASCA (190904)\ECOSOC\ECOSOC2021\7 DIFUSION TABLAS\DIFUSION OOEE\"/>
    </mc:Choice>
  </mc:AlternateContent>
  <bookViews>
    <workbookView xWindow="-120" yWindow="-120" windowWidth="20730" windowHeight="11160" tabRatio="806"/>
  </bookViews>
  <sheets>
    <sheet name="INDICE" sheetId="1" r:id="rId1"/>
    <sheet name="T1" sheetId="57" r:id="rId2"/>
    <sheet name="T2" sheetId="58" r:id="rId3"/>
    <sheet name="T3" sheetId="59" r:id="rId4"/>
    <sheet name="T4" sheetId="77" r:id="rId5"/>
    <sheet name="T5" sheetId="60" r:id="rId6"/>
    <sheet name="T6" sheetId="67" r:id="rId7"/>
    <sheet name="T7" sheetId="61" r:id="rId8"/>
    <sheet name="T8" sheetId="64" r:id="rId9"/>
    <sheet name="T9" sheetId="66" r:id="rId10"/>
    <sheet name="T10" sheetId="68" r:id="rId11"/>
    <sheet name="T11" sheetId="76" r:id="rId12"/>
    <sheet name="T12" sheetId="70" r:id="rId13"/>
    <sheet name="T13" sheetId="71" r:id="rId14"/>
    <sheet name="T14" sheetId="74" r:id="rId15"/>
    <sheet name="T15" sheetId="69" r:id="rId16"/>
    <sheet name="ANEXO1" sheetId="78" r:id="rId17"/>
    <sheet name="ANEXO2" sheetId="79" r:id="rId18"/>
    <sheet name="ANEXO3" sheetId="80" r:id="rId19"/>
  </sheets>
  <definedNames>
    <definedName name="_ftn1" localSheetId="15">'T15'!#REF!</definedName>
    <definedName name="_ftnref1" localSheetId="15">'T15'!#REF!</definedName>
    <definedName name="_Toc391999620" localSheetId="9">'T9'!#REF!</definedName>
    <definedName name="_xlnm.Print_Area" localSheetId="1">'T1'!$A$1:$O$23</definedName>
    <definedName name="_xlnm.Print_Area" localSheetId="12">'T12'!$A$1:$Q$15</definedName>
    <definedName name="_xlnm.Print_Area" localSheetId="13">'T13'!$A$1:$E$3</definedName>
    <definedName name="_xlnm.Print_Area" localSheetId="14">'T14'!$A$1:$O$16</definedName>
    <definedName name="_xlnm.Print_Area" localSheetId="15">'T15'!$A$1:$J$15</definedName>
    <definedName name="_xlnm.Print_Area" localSheetId="2">'T2'!$A$1:$O$19</definedName>
    <definedName name="_xlnm.Print_Area" localSheetId="3">'T3'!$A$1:$K$60</definedName>
    <definedName name="_xlnm.Print_Area" localSheetId="5">'T5'!$A$31:$J$180</definedName>
    <definedName name="_xlnm.Print_Area" localSheetId="6">'T6'!$A$1:$H$27</definedName>
    <definedName name="_xlnm.Print_Area" localSheetId="7">'T7'!$A$1:$I$23</definedName>
    <definedName name="_xlnm.Print_Area" localSheetId="8">'T8'!$A$1:$L$17</definedName>
    <definedName name="_xlnm.Print_Area" localSheetId="9">'T9'!$A$1:$J$13</definedName>
    <definedName name="OLE_LINK2" localSheetId="0">INDICE!#REF!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8" i="66" l="1"/>
  <c r="J14" i="66"/>
  <c r="D23" i="67"/>
  <c r="H29" i="60"/>
  <c r="F29" i="60"/>
  <c r="D29" i="60"/>
  <c r="B29" i="60"/>
  <c r="H23" i="60"/>
  <c r="F23" i="60"/>
  <c r="D23" i="60"/>
  <c r="B23" i="60"/>
  <c r="H17" i="60"/>
  <c r="F17" i="60"/>
  <c r="D17" i="60"/>
  <c r="B17" i="60"/>
  <c r="H11" i="60"/>
  <c r="F11" i="60"/>
  <c r="D11" i="60"/>
  <c r="K14" i="74"/>
  <c r="G14" i="74" l="1"/>
  <c r="F14" i="74"/>
  <c r="J14" i="74"/>
  <c r="I14" i="74"/>
  <c r="L14" i="74"/>
  <c r="M14" i="74"/>
  <c r="N14" i="74"/>
  <c r="O14" i="74"/>
  <c r="P14" i="74"/>
  <c r="Q14" i="74"/>
  <c r="R14" i="74"/>
  <c r="S14" i="74"/>
  <c r="H14" i="74"/>
  <c r="C21" i="76"/>
  <c r="B21" i="76"/>
  <c r="J27" i="66"/>
  <c r="J13" i="66"/>
  <c r="C15" i="64"/>
  <c r="H59" i="60"/>
  <c r="F59" i="60"/>
  <c r="H53" i="60"/>
  <c r="F53" i="60"/>
  <c r="H47" i="60"/>
  <c r="F47" i="60"/>
  <c r="H41" i="60"/>
  <c r="F41" i="60"/>
  <c r="D59" i="60"/>
  <c r="D53" i="60"/>
  <c r="D47" i="60"/>
  <c r="D41" i="60"/>
  <c r="B38" i="60"/>
  <c r="B39" i="60"/>
  <c r="B40" i="60"/>
  <c r="B37" i="60"/>
  <c r="B59" i="60"/>
  <c r="B53" i="60"/>
  <c r="B47" i="60"/>
  <c r="G45" i="60" l="1"/>
  <c r="G13" i="60"/>
  <c r="E44" i="60"/>
  <c r="E15" i="60"/>
  <c r="E13" i="60"/>
  <c r="E39" i="60"/>
  <c r="E7" i="60"/>
  <c r="E9" i="60"/>
  <c r="I46" i="60"/>
  <c r="I13" i="60"/>
  <c r="E52" i="60"/>
  <c r="E19" i="60"/>
  <c r="I51" i="60"/>
  <c r="I19" i="60"/>
  <c r="G58" i="60"/>
  <c r="G25" i="60"/>
  <c r="C50" i="60"/>
  <c r="C23" i="60"/>
  <c r="C19" i="60"/>
  <c r="C57" i="60"/>
  <c r="C25" i="60"/>
  <c r="G50" i="60"/>
  <c r="G19" i="60"/>
  <c r="E56" i="60"/>
  <c r="E25" i="60"/>
  <c r="G39" i="60"/>
  <c r="G7" i="60"/>
  <c r="C46" i="60"/>
  <c r="C13" i="60"/>
  <c r="I40" i="60"/>
  <c r="I9" i="60"/>
  <c r="I56" i="60"/>
  <c r="I25" i="60"/>
  <c r="E46" i="60"/>
  <c r="E37" i="60"/>
  <c r="E45" i="60"/>
  <c r="C45" i="60"/>
  <c r="E51" i="60"/>
  <c r="G46" i="60"/>
  <c r="I45" i="60"/>
  <c r="C44" i="60"/>
  <c r="I44" i="60"/>
  <c r="E50" i="60"/>
  <c r="C49" i="60"/>
  <c r="E55" i="60"/>
  <c r="E38" i="60"/>
  <c r="E43" i="60"/>
  <c r="G49" i="60"/>
  <c r="G57" i="60"/>
  <c r="G43" i="60"/>
  <c r="I37" i="60"/>
  <c r="G56" i="60"/>
  <c r="I55" i="60"/>
  <c r="B41" i="60"/>
  <c r="C52" i="60"/>
  <c r="C56" i="60"/>
  <c r="E58" i="60"/>
  <c r="G37" i="60"/>
  <c r="I39" i="60"/>
  <c r="G44" i="60"/>
  <c r="G52" i="60"/>
  <c r="I50" i="60"/>
  <c r="I58" i="60"/>
  <c r="C55" i="60"/>
  <c r="G38" i="60"/>
  <c r="I49" i="60"/>
  <c r="C58" i="60"/>
  <c r="I52" i="60"/>
  <c r="C43" i="60"/>
  <c r="C51" i="60"/>
  <c r="E40" i="60"/>
  <c r="E49" i="60"/>
  <c r="E57" i="60"/>
  <c r="G40" i="60"/>
  <c r="I38" i="60"/>
  <c r="I43" i="60"/>
  <c r="G51" i="60"/>
  <c r="G55" i="60"/>
  <c r="I57" i="60"/>
  <c r="G29" i="60" l="1"/>
  <c r="E23" i="60"/>
  <c r="G11" i="60"/>
  <c r="E11" i="60"/>
  <c r="E29" i="60"/>
  <c r="G17" i="60"/>
  <c r="C17" i="60"/>
  <c r="I23" i="60"/>
  <c r="E17" i="60"/>
  <c r="C8" i="60"/>
  <c r="C7" i="60"/>
  <c r="C9" i="60"/>
  <c r="C10" i="60"/>
  <c r="I11" i="60"/>
  <c r="I17" i="60"/>
  <c r="I29" i="60"/>
  <c r="E47" i="60"/>
  <c r="C59" i="60"/>
  <c r="E41" i="60"/>
  <c r="E59" i="60"/>
  <c r="E53" i="60"/>
  <c r="I41" i="60"/>
  <c r="G47" i="60"/>
  <c r="G53" i="60"/>
  <c r="I47" i="60"/>
  <c r="C53" i="60"/>
  <c r="G41" i="60"/>
  <c r="G59" i="60"/>
  <c r="C47" i="60"/>
  <c r="C39" i="60"/>
  <c r="C40" i="60"/>
  <c r="C38" i="60"/>
  <c r="I59" i="60"/>
  <c r="I53" i="60"/>
  <c r="C37" i="60"/>
  <c r="D27" i="59"/>
  <c r="D63" i="59" s="1"/>
  <c r="E27" i="59"/>
  <c r="E63" i="59" s="1"/>
  <c r="B27" i="59"/>
  <c r="B63" i="59" s="1"/>
  <c r="C51" i="59"/>
  <c r="C39" i="59"/>
  <c r="C15" i="59"/>
  <c r="E14" i="74"/>
  <c r="F13" i="70"/>
  <c r="D22" i="67"/>
  <c r="D24" i="67"/>
  <c r="C41" i="60" l="1"/>
  <c r="C27" i="59"/>
  <c r="C63" i="59"/>
  <c r="D11" i="67"/>
  <c r="D13" i="67"/>
  <c r="D14" i="67"/>
  <c r="D15" i="67"/>
  <c r="D17" i="67"/>
  <c r="D19" i="67"/>
  <c r="D21" i="67"/>
  <c r="D10" i="67"/>
  <c r="C10" i="64" l="1"/>
  <c r="C11" i="64" l="1"/>
  <c r="C12" i="64"/>
  <c r="C13" i="64"/>
  <c r="C14" i="64"/>
  <c r="J7" i="66" l="1"/>
  <c r="J8" i="66"/>
  <c r="J9" i="66"/>
  <c r="J10" i="66"/>
  <c r="J11" i="66"/>
  <c r="J12" i="66"/>
  <c r="J6" i="66"/>
  <c r="J26" i="66"/>
  <c r="C16" i="64" s="1"/>
  <c r="C20" i="67" l="1"/>
  <c r="D20" i="67" s="1"/>
  <c r="C18" i="67"/>
  <c r="D18" i="67" s="1"/>
  <c r="C12" i="67"/>
  <c r="D12" i="67" s="1"/>
  <c r="C16" i="67"/>
  <c r="D16" i="67" s="1"/>
  <c r="C6" i="58" l="1"/>
  <c r="C7" i="58"/>
  <c r="C8" i="58"/>
  <c r="C9" i="58"/>
  <c r="C10" i="58" l="1"/>
  <c r="C11" i="58"/>
  <c r="C12" i="58"/>
  <c r="C13" i="58"/>
  <c r="C14" i="58"/>
  <c r="C15" i="58"/>
  <c r="C16" i="58"/>
  <c r="C17" i="58"/>
</calcChain>
</file>

<file path=xl/sharedStrings.xml><?xml version="1.0" encoding="utf-8"?>
<sst xmlns="http://schemas.openxmlformats.org/spreadsheetml/2006/main" count="1565" uniqueCount="230">
  <si>
    <t>INDICE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</si>
  <si>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</si>
  <si>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</si>
  <si>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</si>
  <si>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</si>
  <si>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</si>
  <si>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</si>
  <si>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</si>
  <si>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</si>
  <si>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</si>
  <si>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</si>
  <si>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</si>
  <si>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</si>
  <si>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Servicios</t>
  </si>
  <si>
    <t>*Avance de Resultados</t>
  </si>
  <si>
    <t>Empleos</t>
  </si>
  <si>
    <t>Establecimientos</t>
  </si>
  <si>
    <t>Socios</t>
  </si>
  <si>
    <t>Asalariados</t>
  </si>
  <si>
    <t>Fijos</t>
  </si>
  <si>
    <t>Eventuales</t>
  </si>
  <si>
    <t>TOTAL</t>
  </si>
  <si>
    <t>Facturación (miles de euros)</t>
  </si>
  <si>
    <t>Resultados</t>
  </si>
  <si>
    <t>Cash Flow</t>
  </si>
  <si>
    <t>2008*</t>
  </si>
  <si>
    <t>2010*</t>
  </si>
  <si>
    <t>2012*</t>
  </si>
  <si>
    <t>CAE</t>
  </si>
  <si>
    <t>S. Coop.</t>
  </si>
  <si>
    <t>S.A.L.es</t>
  </si>
  <si>
    <t>S.L.L.es</t>
  </si>
  <si>
    <t>Abs.</t>
  </si>
  <si>
    <t>% ver.</t>
  </si>
  <si>
    <t xml:space="preserve">Primario </t>
  </si>
  <si>
    <t>Industria</t>
  </si>
  <si>
    <t>Construcción</t>
  </si>
  <si>
    <t>ALAVA</t>
  </si>
  <si>
    <t>BIZKAIA</t>
  </si>
  <si>
    <t>GIPUZKOA</t>
  </si>
  <si>
    <t>Europa</t>
  </si>
  <si>
    <t>Asia</t>
  </si>
  <si>
    <t>EEUU</t>
  </si>
  <si>
    <t>Sudamérica</t>
  </si>
  <si>
    <t>Otros</t>
  </si>
  <si>
    <t>Primario</t>
  </si>
  <si>
    <t>Menos de 6 Empleos</t>
  </si>
  <si>
    <t>De 101 a 200</t>
  </si>
  <si>
    <t>De 201 a 500</t>
  </si>
  <si>
    <t>Más de 500 empleos</t>
  </si>
  <si>
    <t>Reglamento de Régimen Interno</t>
  </si>
  <si>
    <t>Plan de Gestión</t>
  </si>
  <si>
    <t>Plan de Formación</t>
  </si>
  <si>
    <t>Plan Estratégico</t>
  </si>
  <si>
    <t>Manual Valoración Puestos</t>
  </si>
  <si>
    <t>De 6 a 15</t>
  </si>
  <si>
    <t>De 16 a 50</t>
  </si>
  <si>
    <t>De 51 a 100</t>
  </si>
  <si>
    <t>VAB</t>
  </si>
  <si>
    <t>2. Centros Especiales de Empleo</t>
  </si>
  <si>
    <t>3. Asociaciones de Utilidad Pública</t>
  </si>
  <si>
    <t>4. Empresas de Inserción</t>
  </si>
  <si>
    <t>5. SATs</t>
  </si>
  <si>
    <t>6. Cofradías de Pescadores</t>
  </si>
  <si>
    <t>7. EPSVs</t>
  </si>
  <si>
    <r>
      <t>1.</t>
    </r>
    <r>
      <rPr>
        <sz val="7"/>
        <color indexed="8"/>
        <rFont val="Arial"/>
        <family val="2"/>
      </rPr>
      <t xml:space="preserve"> Fundaciones</t>
    </r>
  </si>
  <si>
    <t>Sociedades Laborales</t>
  </si>
  <si>
    <t>Sociedades Cooperativas</t>
  </si>
  <si>
    <t>Volumen de exportaciones sobre facturación total. (En %)</t>
  </si>
  <si>
    <t>Peso relativo (En %)</t>
  </si>
  <si>
    <t>(En euros)</t>
  </si>
  <si>
    <t>(En miles de euros)</t>
  </si>
  <si>
    <t>(% de las empresas que disponen de estas herramientas)</t>
  </si>
  <si>
    <t>FORMAS CLÁSICAS DE LA ECONOMÍA SOCIAL (FCES)</t>
  </si>
  <si>
    <t>S.A.Les</t>
  </si>
  <si>
    <t>S.L.Les</t>
  </si>
  <si>
    <t>Entidades</t>
  </si>
  <si>
    <t>Empleo remunerado anualizado</t>
  </si>
  <si>
    <t>Empleo voluntario anualizado</t>
  </si>
  <si>
    <t>Empleo voluntario - total personas-</t>
  </si>
  <si>
    <t>n.d.</t>
  </si>
  <si>
    <t>Facturación</t>
  </si>
  <si>
    <t>T13</t>
  </si>
  <si>
    <t>(En  euros)</t>
  </si>
  <si>
    <t>Sueldos y salarios</t>
  </si>
  <si>
    <t>-</t>
  </si>
  <si>
    <t>*Avance de Resultados. La información de establecimientos no está disponible</t>
  </si>
  <si>
    <t>Empleo total</t>
  </si>
  <si>
    <t>Empleo cualificado</t>
  </si>
  <si>
    <t>T14</t>
  </si>
  <si>
    <t>Ha aumentado el empleo</t>
  </si>
  <si>
    <t>Se ha mantenido el empleo</t>
  </si>
  <si>
    <t>Se ha permitido limitar la reducción del nivel de empleo</t>
  </si>
  <si>
    <t>Se ha reducido el empleo</t>
  </si>
  <si>
    <t>HA TENIDO EFECTO SOBRE EL EMPLEO</t>
  </si>
  <si>
    <t>BAI (Beneficios antes de impuesto)</t>
  </si>
  <si>
    <t>Hombres</t>
  </si>
  <si>
    <t>Mujeres</t>
  </si>
  <si>
    <t xml:space="preserve">SECTOR DE ACTIVIDAD </t>
  </si>
  <si>
    <t xml:space="preserve">FORMA JURÍDICA </t>
  </si>
  <si>
    <t>Cooperativas</t>
  </si>
  <si>
    <t xml:space="preserve">PRESENCIA EN CONSEJOS RECTORES Y DE ADMINISTRACIÓN </t>
  </si>
  <si>
    <t>Distribución sectorial de los empleos de la Economía Social por Territorio Histórico. 2016</t>
  </si>
  <si>
    <t>Disposición de herramientas de gestión en la Economía Social. 2016</t>
  </si>
  <si>
    <t>Tipo e intensidad del impacto de la innovación sobre el empleo en la Economía Social de la CAE. 2016</t>
  </si>
  <si>
    <t>T15</t>
  </si>
  <si>
    <t>*Las cuantías asociadas a las partidas de Resultados y Cash Flow de los ejercicios 2008 y 2010 quedan modificadas por atribución de partidas excepcionales producidas en el ejercicio 2012 (Cuentas 67, 69 y 63) que se periodifican con efecto retroactivo hasta el ejercicio 2008, previo a la crisis financiera.</t>
  </si>
  <si>
    <t>86.8</t>
  </si>
  <si>
    <t>Informe sobre RSE o balance social</t>
  </si>
  <si>
    <t>Plan de Igualdad y Conciliación de la vida familiar y laboral</t>
  </si>
  <si>
    <t>Código de Conducta - Ético</t>
  </si>
  <si>
    <t>Distribución del empleo en la economía social de la CAE según sexo (%).</t>
  </si>
  <si>
    <t>Distribución sectorial de los empleos de la Economía Social por Territorio Histórico. 2014</t>
  </si>
  <si>
    <t xml:space="preserve">Distribución sectorial de los empleos de la Economía Social por Territorio Histórico. 2012 </t>
  </si>
  <si>
    <t xml:space="preserve">Distribución sectorial de los empleos de la Economía Social por Territorio Histórico. 2010 </t>
  </si>
  <si>
    <t xml:space="preserve">Distribución sectorial de los empleos de la Economía Social por Territorio Histórico. 2008 </t>
  </si>
  <si>
    <t xml:space="preserve">Distribución sectorial de los empleos de la Economía Social por Territorio Histórico. 2006 </t>
  </si>
  <si>
    <t xml:space="preserve">Distribución sectorial de los empleos de la Economía Social por Territorio Histórico. 2004 </t>
  </si>
  <si>
    <t>Disposición de herramientas de gestión en la Economía Social. 2014</t>
  </si>
  <si>
    <t>Disposición de herramientas de gestión en la Economía Social. 2012</t>
  </si>
  <si>
    <t>Disposición de herramientas de gestión en la Economía Social. 2010</t>
  </si>
  <si>
    <t>Disposición de herramientas de gestión en la Economía Social. 2008</t>
  </si>
  <si>
    <t>Disposición de herramientas de gestión en la Economía Social. 2006</t>
  </si>
  <si>
    <t>Disposición de herramientas de gestión en la Economía Social. 2004</t>
  </si>
  <si>
    <t>Tipo e intensidad del impacto de la innovación sobre el empleo en la Economía Social de la CAE. 2014</t>
  </si>
  <si>
    <t>Empleos Coop.</t>
  </si>
  <si>
    <t>Total Economía Social</t>
  </si>
  <si>
    <t>Hasta 5 empleos</t>
  </si>
  <si>
    <t xml:space="preserve">Plan Estratégico </t>
  </si>
  <si>
    <t>Manual de Valoración de Puestos</t>
  </si>
  <si>
    <t>80,0,</t>
  </si>
  <si>
    <t>Cooperativas (exportaciones sobre facturación total)</t>
  </si>
  <si>
    <t>Empleo total Cooperativas</t>
  </si>
  <si>
    <t>Empleo cualificado Cooperativas</t>
  </si>
  <si>
    <t>(% de las empresas que confirman algún tipo de impacto de la innovación sobre el empleo en 2014-2016)</t>
  </si>
  <si>
    <t>Ns/Nc</t>
  </si>
  <si>
    <t>Distribución sectorial de los empleos de la Economía Social por Territorio Histórico. 2018</t>
  </si>
  <si>
    <t>Disposición de herramientas de gestión en la Economía Social. 2018</t>
  </si>
  <si>
    <t>(% de las empresas que confirman algún tipo de impacto de la innovación sobre el empleo en 2012-2014)</t>
  </si>
  <si>
    <t>Tipo e intensidad del impacto de la innovación sobre el empleo en la Economía Social de la CAE. 2018</t>
  </si>
  <si>
    <t>(% de las empresas que confirman algún tipo de impacto de la innovación sobre el empleo en 2016-2018)</t>
  </si>
  <si>
    <t>1. Fundaciones</t>
  </si>
  <si>
    <t>1. EPSVs</t>
  </si>
  <si>
    <t>2. Fundaciones</t>
  </si>
  <si>
    <t>3. Centros Especiales de Empleo</t>
  </si>
  <si>
    <t>4. Asociaciones de Utilidad Pública</t>
  </si>
  <si>
    <t>6. Empresas de Inserción</t>
  </si>
  <si>
    <t>7. Cofradías de Pescadores</t>
  </si>
  <si>
    <t>2021*</t>
  </si>
  <si>
    <t>Fuente: Dpto. Trabajo y Empleo. Estadística de la Economía Social.</t>
  </si>
  <si>
    <t>Evolución del empleo y establecimientos en la Economía Social de la CAE.1994-2021*</t>
  </si>
  <si>
    <t>ESTADÍSTICA DE LA ECONOMÍA SOCIAL 1994-2020</t>
  </si>
  <si>
    <t>Evolución del peso relativo del empleo de la Economía Social en la Economía de la CAE. 1994-2020</t>
  </si>
  <si>
    <t>Distribución del empleo por forma jurídica y tipo de relación contractual en la Economía Social de la CAE. 2000-2020</t>
  </si>
  <si>
    <t xml:space="preserve">PRESENCIA EN PUESTOS DE GERENCIA </t>
  </si>
  <si>
    <t>PRESENCIA EN PUESTOS DE PRESIDENCIA</t>
  </si>
  <si>
    <t>58,2</t>
  </si>
  <si>
    <t>41,8</t>
  </si>
  <si>
    <t>Distribución del empleo por forma jurídica y tipo de relación contractual en la Economía Social de la CAE. 2006-2020</t>
  </si>
  <si>
    <t>Distribución del empleo en la economía social de la CAE según sexo (%). 2020</t>
  </si>
  <si>
    <t>Distribución sectorial de los empleos de la Economía Social por Territorio Histórico. 2020</t>
  </si>
  <si>
    <t>Evolución del VAB y de las partidas de Resultados y Cash Flow en la Economía Social de la CAE.2002-2020</t>
  </si>
  <si>
    <t>Evolución del grado de apertura a los mercados exteriores del conjunto de la Economía Social de la CAE.1994-2020</t>
  </si>
  <si>
    <t>Unión Europea</t>
  </si>
  <si>
    <t>Reino Unido</t>
  </si>
  <si>
    <t>Resto Europa</t>
  </si>
  <si>
    <t>Evolución del volumen de exportaciones por zonas y evolución. 2004-2020</t>
  </si>
  <si>
    <t>Evolución de la facturación de la Economía Social de la CAE. 2006-2021*</t>
  </si>
  <si>
    <t>Evolución del VAB y la partida de resultados y cash flow de la Economía Social de la CAE. 2002-2020</t>
  </si>
  <si>
    <t>Evolución del grado de apertura a los mercados exteriores del conjunto de la Economía Social. 1994-2020</t>
  </si>
  <si>
    <t>Evolución del volumen de exportaciones por zonas y evolución. 2006-2020</t>
  </si>
  <si>
    <t>Disposición de herramientas de gestión en la Economía Social. 2020</t>
  </si>
  <si>
    <t>Tipo e intensidad del impacto de la innovación sobre el empleo en la Economía Social de la CAE. 2020</t>
  </si>
  <si>
    <t>(% de las empresas que confirman algún tipo de impacto de la innovación sobre el empleo en 2018-2020)</t>
  </si>
  <si>
    <t>OTRAS FORMAS DE LA ECONOMÍA SOCIAL (OFES)</t>
  </si>
  <si>
    <t>Entidades, establecimientos  y empleo remunerado anualizado de las Otras Formas de la Economía Social de la CAE. 2020</t>
  </si>
  <si>
    <t>Empleo voluntario de las Otras Formas de la Economía Social de la CAE. 2020</t>
  </si>
  <si>
    <t>Facturación, VAB y resultados de las Otras Formas de la Economía Social de la CAE. 2020</t>
  </si>
  <si>
    <t>Formas clásicas (FCES) + Otras Formas (OFES) de la Economía Social de la CAE. 2020</t>
  </si>
  <si>
    <t xml:space="preserve">Formas clásicas (FCES) + Otras Formas (OFES) de la Economía Social de la CAE. </t>
  </si>
  <si>
    <t xml:space="preserve">Economía Social agregada (FCES +OFES) </t>
  </si>
  <si>
    <t xml:space="preserve">Facturación, VAB y resultados de las Otras Formas de la Economía Social de la CAE. </t>
  </si>
  <si>
    <t xml:space="preserve">Empleo voluntario de las Otras Formas de la Economía Social de la CAE. </t>
  </si>
  <si>
    <t xml:space="preserve">Entidades, establecimientos  y empleo remunerado anualizado de las Otras Formas de la Economía Social de la CAE. </t>
  </si>
  <si>
    <t>Evolución de la facturación de la Economía Social de la CAE. 2004-2021*</t>
  </si>
  <si>
    <t>[1] Se detrae el efecto de duplicación asociado a los Centros Especiales de Empleo y Empresas de Inserción que cuentan con una forma jurídica ligada a la Economía Social clásica (Cooperativas, Sociedades Limitadas Laborales, Sociedades Anónimas Laborales); Así como Fundación que constituye igualmente Centro Especial de Empleo.</t>
  </si>
  <si>
    <t>[1] Se detrae el efecto duplicidad Fundación y Centro Especial de Empleo</t>
  </si>
  <si>
    <t>Evolución del volumen de exportaciones por zonas y evolución. 2004-2020 (COOPERATIVAS)</t>
  </si>
  <si>
    <t>COOPERATIVAS</t>
  </si>
  <si>
    <t>INGRESOS</t>
  </si>
  <si>
    <t>70 Ventas Netas</t>
  </si>
  <si>
    <t>71 Variación de Existencias</t>
  </si>
  <si>
    <t>73 Trabajos realizados para Inmovilizado</t>
  </si>
  <si>
    <t>74 Subvenciones de Explotación</t>
  </si>
  <si>
    <t>75 Ingresos Accesorios</t>
  </si>
  <si>
    <t>76 Ingresos Financieros</t>
  </si>
  <si>
    <t>77 Ingresos Excepcionales</t>
  </si>
  <si>
    <t>79 Excesos Provisión</t>
  </si>
  <si>
    <t>Total</t>
  </si>
  <si>
    <t>GASTOS</t>
  </si>
  <si>
    <t>60 Compras Netas</t>
  </si>
  <si>
    <t>61 Variación Existencias</t>
  </si>
  <si>
    <t>62 Servicios Exteriores</t>
  </si>
  <si>
    <t>63 Impuestos Ligados a la Actividad</t>
  </si>
  <si>
    <t>64 Gastos de Personal</t>
  </si>
  <si>
    <t>65 Gastos de Gestión</t>
  </si>
  <si>
    <t>66 Gastos Financieros</t>
  </si>
  <si>
    <t>67 Gastos Excepcionales</t>
  </si>
  <si>
    <t>68 Dotación del Ejercicio para Amortización</t>
  </si>
  <si>
    <t>69 Dotaciones Provisión</t>
  </si>
  <si>
    <t>BENEFICIO (+) o PÉRDIDA (-)</t>
  </si>
  <si>
    <t>CASH FLOW</t>
  </si>
  <si>
    <t>SALes</t>
  </si>
  <si>
    <t>SLLes</t>
  </si>
  <si>
    <t>ARABA</t>
  </si>
  <si>
    <t>BENEFICIO (+) ó PÉRDIDA (-)</t>
  </si>
  <si>
    <t>Absolutos</t>
  </si>
  <si>
    <t>Fundaciones</t>
  </si>
  <si>
    <t>Centros Especiales de Empleo</t>
  </si>
  <si>
    <t>Asociaciones de Utilidad Pública</t>
  </si>
  <si>
    <t>Empresas de Inserción</t>
  </si>
  <si>
    <t>Sociedades Agrarias de Transformación</t>
  </si>
  <si>
    <t>Cofradías de Pescadores</t>
  </si>
  <si>
    <t>ANEXOS (FCES Y OFES)</t>
  </si>
  <si>
    <t>A1</t>
  </si>
  <si>
    <t>A2</t>
  </si>
  <si>
    <t>A3</t>
  </si>
  <si>
    <t>Cuentas de Resultados según sector de actividad por forma jurídica. 2020</t>
  </si>
  <si>
    <t>Cuentas de Resultados según sector de actividad por Territorio Histórico. 2020</t>
  </si>
  <si>
    <t>Cuentas de Resultados de las Otras Formas de la Economía Social.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</si>
</sst>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29" x14ac:knownFonts="1">
    <font>
      <sz val="10"/>
      <name val="Arial"/>
    </font>
    <font>
      <u/>
      <sz val="10"/>
      <color indexed="12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10"/>
      <name val="Courier"/>
      <family val="3"/>
    </font>
    <font>
      <sz val="7"/>
      <name val="Arial"/>
      <family val="2"/>
    </font>
    <font>
      <sz val="7"/>
      <name val="Arial"/>
      <family val="2"/>
    </font>
    <font>
      <i/>
      <sz val="7"/>
      <color indexed="8"/>
      <name val="Arial"/>
      <family val="2"/>
    </font>
    <font>
      <sz val="10"/>
      <name val="Arial"/>
      <family val="2"/>
    </font>
    <font>
      <sz val="14"/>
      <color indexed="10"/>
      <name val="Arial"/>
      <family val="2"/>
    </font>
    <font>
      <b/>
      <sz val="12"/>
      <color indexed="17"/>
      <name val="Arial"/>
      <family val="2"/>
    </font>
    <font>
      <u/>
      <sz val="11"/>
      <color indexed="12"/>
      <name val="Arial"/>
      <family val="2"/>
    </font>
    <font>
      <sz val="7"/>
      <color indexed="8"/>
      <name val="Arial"/>
      <family val="2"/>
    </font>
    <font>
      <b/>
      <sz val="11"/>
      <name val="Arial Black"/>
      <family val="2"/>
    </font>
    <font>
      <sz val="11"/>
      <name val="Arial"/>
      <family val="2"/>
    </font>
    <font>
      <b/>
      <sz val="9"/>
      <color rgb="FF1F497D"/>
      <name val="Arial"/>
      <family val="2"/>
    </font>
    <font>
      <i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9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3" fillId="0" borderId="0"/>
    <xf numFmtId="9" fontId="24" fillId="0" borderId="0" applyFont="0" applyFill="0" applyBorder="0" applyAlignment="0" applyProtection="0"/>
    <xf numFmtId="0" fontId="13" fillId="0" borderId="0"/>
  </cellStyleXfs>
  <cellXfs count="206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7" fillId="2" borderId="0" xfId="0" applyFont="1" applyFill="1"/>
    <xf numFmtId="3" fontId="10" fillId="2" borderId="0" xfId="0" applyNumberFormat="1" applyFont="1" applyFill="1" applyBorder="1" applyAlignment="1">
      <alignment horizontal="right"/>
    </xf>
    <xf numFmtId="3" fontId="10" fillId="2" borderId="0" xfId="0" applyNumberFormat="1" applyFont="1" applyFill="1" applyBorder="1" applyAlignment="1">
      <alignment horizontal="left"/>
    </xf>
    <xf numFmtId="0" fontId="10" fillId="2" borderId="0" xfId="0" applyFont="1" applyFill="1" applyBorder="1" applyAlignment="1">
      <alignment horizontal="right" vertical="center"/>
    </xf>
    <xf numFmtId="0" fontId="10" fillId="2" borderId="0" xfId="0" applyFont="1" applyFill="1"/>
    <xf numFmtId="3" fontId="8" fillId="2" borderId="0" xfId="0" applyNumberFormat="1" applyFont="1" applyFill="1" applyBorder="1" applyAlignment="1">
      <alignment horizontal="right"/>
    </xf>
    <xf numFmtId="0" fontId="8" fillId="2" borderId="0" xfId="0" applyFont="1" applyFill="1"/>
    <xf numFmtId="0" fontId="10" fillId="2" borderId="0" xfId="0" applyFont="1" applyFill="1" applyAlignment="1">
      <alignment horizontal="center"/>
    </xf>
    <xf numFmtId="49" fontId="12" fillId="2" borderId="0" xfId="2" applyNumberFormat="1" applyFont="1" applyFill="1" applyBorder="1" applyAlignment="1">
      <alignment horizontal="left" vertical="center"/>
    </xf>
    <xf numFmtId="1" fontId="10" fillId="2" borderId="1" xfId="0" applyNumberFormat="1" applyFont="1" applyFill="1" applyBorder="1" applyAlignment="1">
      <alignment horizontal="left"/>
    </xf>
    <xf numFmtId="1" fontId="10" fillId="2" borderId="2" xfId="0" applyNumberFormat="1" applyFont="1" applyFill="1" applyBorder="1" applyAlignment="1">
      <alignment horizontal="left"/>
    </xf>
    <xf numFmtId="0" fontId="1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2" borderId="0" xfId="0" applyFont="1" applyFill="1" applyBorder="1"/>
    <xf numFmtId="0" fontId="0" fillId="2" borderId="0" xfId="0" applyFill="1" applyBorder="1"/>
    <xf numFmtId="0" fontId="2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4" fillId="2" borderId="0" xfId="0" applyFont="1" applyFill="1"/>
    <xf numFmtId="0" fontId="5" fillId="2" borderId="0" xfId="0" applyFont="1" applyFill="1"/>
    <xf numFmtId="0" fontId="16" fillId="2" borderId="0" xfId="1" applyFont="1" applyFill="1" applyAlignment="1" applyProtection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1" fontId="8" fillId="2" borderId="1" xfId="0" applyNumberFormat="1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0" fontId="13" fillId="2" borderId="0" xfId="0" applyFont="1" applyFill="1" applyAlignment="1">
      <alignment horizontal="justify"/>
    </xf>
    <xf numFmtId="1" fontId="10" fillId="2" borderId="0" xfId="0" applyNumberFormat="1" applyFont="1" applyFill="1" applyBorder="1" applyAlignment="1">
      <alignment horizontal="left"/>
    </xf>
    <xf numFmtId="3" fontId="8" fillId="2" borderId="0" xfId="0" applyNumberFormat="1" applyFont="1" applyFill="1"/>
    <xf numFmtId="0" fontId="18" fillId="2" borderId="0" xfId="0" applyFont="1" applyFill="1" applyBorder="1"/>
    <xf numFmtId="0" fontId="19" fillId="2" borderId="0" xfId="0" applyFont="1" applyFill="1"/>
    <xf numFmtId="0" fontId="10" fillId="2" borderId="0" xfId="0" applyFont="1" applyFill="1" applyAlignment="1"/>
    <xf numFmtId="0" fontId="8" fillId="0" borderId="3" xfId="0" applyFont="1" applyBorder="1" applyAlignment="1">
      <alignment horizontal="center" vertical="top"/>
    </xf>
    <xf numFmtId="0" fontId="10" fillId="2" borderId="0" xfId="0" applyFont="1" applyFill="1" applyBorder="1"/>
    <xf numFmtId="0" fontId="8" fillId="0" borderId="0" xfId="0" applyFont="1" applyBorder="1" applyAlignment="1">
      <alignment horizontal="center" vertical="top"/>
    </xf>
    <xf numFmtId="1" fontId="8" fillId="2" borderId="0" xfId="0" applyNumberFormat="1" applyFont="1" applyFill="1" applyBorder="1" applyAlignment="1">
      <alignment horizontal="left"/>
    </xf>
    <xf numFmtId="1" fontId="10" fillId="2" borderId="4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horizontal="center" vertical="top"/>
    </xf>
    <xf numFmtId="0" fontId="10" fillId="2" borderId="0" xfId="0" applyFont="1" applyFill="1" applyAlignment="1">
      <alignment horizontal="right"/>
    </xf>
    <xf numFmtId="1" fontId="8" fillId="2" borderId="0" xfId="0" applyNumberFormat="1" applyFont="1" applyFill="1" applyBorder="1" applyAlignment="1">
      <alignment horizontal="center"/>
    </xf>
    <xf numFmtId="1" fontId="8" fillId="2" borderId="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left"/>
    </xf>
    <xf numFmtId="3" fontId="10" fillId="2" borderId="0" xfId="0" applyNumberFormat="1" applyFont="1" applyFill="1" applyBorder="1" applyAlignment="1">
      <alignment horizontal="right" wrapText="1"/>
    </xf>
    <xf numFmtId="0" fontId="8" fillId="0" borderId="3" xfId="0" applyFont="1" applyBorder="1" applyAlignment="1">
      <alignment horizontal="center" vertical="top" wrapText="1"/>
    </xf>
    <xf numFmtId="3" fontId="10" fillId="2" borderId="0" xfId="0" applyNumberFormat="1" applyFont="1" applyFill="1"/>
    <xf numFmtId="3" fontId="10" fillId="2" borderId="0" xfId="0" applyNumberFormat="1" applyFont="1" applyFill="1" applyAlignment="1">
      <alignment horizontal="right"/>
    </xf>
    <xf numFmtId="3" fontId="10" fillId="2" borderId="0" xfId="0" applyNumberFormat="1" applyFont="1" applyFill="1" applyBorder="1"/>
    <xf numFmtId="3" fontId="8" fillId="2" borderId="0" xfId="0" applyNumberFormat="1" applyFont="1" applyFill="1" applyBorder="1"/>
    <xf numFmtId="0" fontId="7" fillId="0" borderId="0" xfId="0" applyFont="1"/>
    <xf numFmtId="164" fontId="10" fillId="2" borderId="0" xfId="0" applyNumberFormat="1" applyFont="1" applyFill="1" applyBorder="1" applyAlignment="1">
      <alignment horizontal="right"/>
    </xf>
    <xf numFmtId="164" fontId="8" fillId="2" borderId="0" xfId="0" applyNumberFormat="1" applyFont="1" applyFill="1" applyBorder="1" applyAlignment="1">
      <alignment horizontal="right"/>
    </xf>
    <xf numFmtId="164" fontId="10" fillId="2" borderId="0" xfId="0" applyNumberFormat="1" applyFont="1" applyFill="1" applyAlignment="1">
      <alignment horizontal="right"/>
    </xf>
    <xf numFmtId="164" fontId="10" fillId="2" borderId="0" xfId="0" applyNumberFormat="1" applyFont="1" applyFill="1"/>
    <xf numFmtId="3" fontId="10" fillId="0" borderId="0" xfId="0" applyNumberFormat="1" applyFont="1" applyFill="1" applyBorder="1" applyAlignment="1">
      <alignment horizontal="right"/>
    </xf>
    <xf numFmtId="1" fontId="8" fillId="2" borderId="2" xfId="0" applyNumberFormat="1" applyFont="1" applyFill="1" applyBorder="1" applyAlignment="1">
      <alignment horizontal="left"/>
    </xf>
    <xf numFmtId="0" fontId="3" fillId="2" borderId="0" xfId="0" applyFont="1" applyFill="1" applyAlignment="1"/>
    <xf numFmtId="0" fontId="22" fillId="2" borderId="0" xfId="0" applyFont="1" applyFill="1" applyAlignment="1"/>
    <xf numFmtId="3" fontId="10" fillId="2" borderId="0" xfId="3" applyNumberFormat="1" applyFont="1" applyFill="1"/>
    <xf numFmtId="164" fontId="10" fillId="2" borderId="0" xfId="3" applyNumberFormat="1" applyFont="1" applyFill="1"/>
    <xf numFmtId="1" fontId="10" fillId="2" borderId="2" xfId="0" applyNumberFormat="1" applyFont="1" applyFill="1" applyBorder="1" applyAlignment="1">
      <alignment horizontal="left" indent="1"/>
    </xf>
    <xf numFmtId="1" fontId="21" fillId="2" borderId="1" xfId="0" applyNumberFormat="1" applyFont="1" applyFill="1" applyBorder="1" applyAlignment="1">
      <alignment horizontal="left" indent="1"/>
    </xf>
    <xf numFmtId="1" fontId="10" fillId="2" borderId="4" xfId="0" applyNumberFormat="1" applyFont="1" applyFill="1" applyBorder="1" applyAlignment="1">
      <alignment horizontal="left" indent="1"/>
    </xf>
    <xf numFmtId="1" fontId="10" fillId="2" borderId="5" xfId="0" applyNumberFormat="1" applyFont="1" applyFill="1" applyBorder="1" applyAlignment="1">
      <alignment horizontal="left"/>
    </xf>
    <xf numFmtId="4" fontId="0" fillId="2" borderId="0" xfId="0" applyNumberFormat="1" applyFill="1"/>
    <xf numFmtId="0" fontId="8" fillId="0" borderId="0" xfId="0" applyFont="1" applyBorder="1" applyAlignment="1">
      <alignment horizontal="left" vertical="top"/>
    </xf>
    <xf numFmtId="0" fontId="8" fillId="0" borderId="7" xfId="0" applyFont="1" applyBorder="1" applyAlignment="1">
      <alignment horizontal="center" vertical="top" wrapText="1"/>
    </xf>
    <xf numFmtId="1" fontId="8" fillId="2" borderId="6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3" fontId="0" fillId="2" borderId="0" xfId="0" applyNumberFormat="1" applyFill="1"/>
    <xf numFmtId="1" fontId="8" fillId="2" borderId="3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top"/>
    </xf>
    <xf numFmtId="165" fontId="8" fillId="2" borderId="0" xfId="0" applyNumberFormat="1" applyFont="1" applyFill="1" applyBorder="1" applyAlignment="1">
      <alignment horizontal="right" vertical="top"/>
    </xf>
    <xf numFmtId="165" fontId="10" fillId="2" borderId="0" xfId="0" applyNumberFormat="1" applyFont="1" applyFill="1" applyBorder="1" applyAlignment="1">
      <alignment horizontal="right"/>
    </xf>
    <xf numFmtId="165" fontId="10" fillId="2" borderId="8" xfId="0" applyNumberFormat="1" applyFont="1" applyFill="1" applyBorder="1" applyAlignment="1">
      <alignment horizontal="right"/>
    </xf>
    <xf numFmtId="165" fontId="8" fillId="2" borderId="0" xfId="0" applyNumberFormat="1" applyFont="1" applyFill="1" applyBorder="1" applyAlignment="1">
      <alignment horizontal="right"/>
    </xf>
    <xf numFmtId="165" fontId="8" fillId="2" borderId="12" xfId="0" applyNumberFormat="1" applyFont="1" applyFill="1" applyBorder="1" applyAlignment="1">
      <alignment horizontal="right" vertical="top"/>
    </xf>
    <xf numFmtId="165" fontId="8" fillId="2" borderId="13" xfId="0" applyNumberFormat="1" applyFont="1" applyFill="1" applyBorder="1" applyAlignment="1">
      <alignment horizontal="right" vertical="top"/>
    </xf>
    <xf numFmtId="165" fontId="8" fillId="2" borderId="8" xfId="0" applyNumberFormat="1" applyFont="1" applyFill="1" applyBorder="1" applyAlignment="1">
      <alignment horizontal="right"/>
    </xf>
    <xf numFmtId="165" fontId="10" fillId="2" borderId="14" xfId="0" applyNumberFormat="1" applyFont="1" applyFill="1" applyBorder="1" applyAlignment="1">
      <alignment horizontal="right"/>
    </xf>
    <xf numFmtId="165" fontId="10" fillId="2" borderId="9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0" fillId="0" borderId="0" xfId="0" applyBorder="1"/>
    <xf numFmtId="0" fontId="8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right"/>
    </xf>
    <xf numFmtId="0" fontId="8" fillId="2" borderId="15" xfId="0" applyFont="1" applyFill="1" applyBorder="1" applyAlignment="1">
      <alignment horizontal="center" vertical="top"/>
    </xf>
    <xf numFmtId="165" fontId="8" fillId="2" borderId="16" xfId="0" applyNumberFormat="1" applyFont="1" applyFill="1" applyBorder="1" applyAlignment="1">
      <alignment horizontal="right" vertical="top"/>
    </xf>
    <xf numFmtId="165" fontId="10" fillId="2" borderId="17" xfId="0" applyNumberFormat="1" applyFont="1" applyFill="1" applyBorder="1" applyAlignment="1">
      <alignment horizontal="right"/>
    </xf>
    <xf numFmtId="165" fontId="8" fillId="2" borderId="17" xfId="0" applyNumberFormat="1" applyFont="1" applyFill="1" applyBorder="1" applyAlignment="1">
      <alignment horizontal="right"/>
    </xf>
    <xf numFmtId="3" fontId="10" fillId="2" borderId="0" xfId="0" applyNumberFormat="1" applyFont="1" applyFill="1" applyBorder="1" applyAlignment="1">
      <alignment wrapText="1"/>
    </xf>
    <xf numFmtId="4" fontId="10" fillId="2" borderId="0" xfId="0" applyNumberFormat="1" applyFont="1" applyFill="1"/>
    <xf numFmtId="0" fontId="8" fillId="0" borderId="7" xfId="0" applyFont="1" applyBorder="1" applyAlignment="1">
      <alignment horizontal="center" vertical="center" wrapText="1"/>
    </xf>
    <xf numFmtId="0" fontId="1" fillId="2" borderId="0" xfId="1" applyFill="1" applyAlignment="1" applyProtection="1"/>
    <xf numFmtId="0" fontId="8" fillId="0" borderId="4" xfId="0" applyFont="1" applyBorder="1" applyAlignment="1">
      <alignment horizontal="center" vertical="top"/>
    </xf>
    <xf numFmtId="164" fontId="10" fillId="3" borderId="0" xfId="0" applyNumberFormat="1" applyFont="1" applyFill="1" applyBorder="1" applyAlignment="1">
      <alignment horizontal="right"/>
    </xf>
    <xf numFmtId="0" fontId="8" fillId="3" borderId="3" xfId="0" applyFont="1" applyFill="1" applyBorder="1" applyAlignment="1">
      <alignment horizontal="center" vertical="top"/>
    </xf>
    <xf numFmtId="3" fontId="10" fillId="3" borderId="0" xfId="0" applyNumberFormat="1" applyFont="1" applyFill="1" applyBorder="1" applyAlignment="1">
      <alignment horizontal="right"/>
    </xf>
    <xf numFmtId="3" fontId="8" fillId="3" borderId="0" xfId="0" applyNumberFormat="1" applyFont="1" applyFill="1" applyBorder="1" applyAlignment="1">
      <alignment horizontal="right"/>
    </xf>
    <xf numFmtId="1" fontId="8" fillId="3" borderId="1" xfId="0" applyNumberFormat="1" applyFont="1" applyFill="1" applyBorder="1" applyAlignment="1">
      <alignment horizontal="left"/>
    </xf>
    <xf numFmtId="1" fontId="10" fillId="3" borderId="2" xfId="0" applyNumberFormat="1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right"/>
    </xf>
    <xf numFmtId="165" fontId="10" fillId="3" borderId="0" xfId="0" applyNumberFormat="1" applyFont="1" applyFill="1" applyBorder="1" applyAlignment="1">
      <alignment horizontal="right"/>
    </xf>
    <xf numFmtId="1" fontId="8" fillId="3" borderId="3" xfId="0" applyNumberFormat="1" applyFont="1" applyFill="1" applyBorder="1" applyAlignment="1">
      <alignment horizontal="center"/>
    </xf>
    <xf numFmtId="1" fontId="8" fillId="3" borderId="0" xfId="0" applyNumberFormat="1" applyFont="1" applyFill="1" applyBorder="1" applyAlignment="1">
      <alignment horizontal="center"/>
    </xf>
    <xf numFmtId="164" fontId="8" fillId="3" borderId="0" xfId="0" applyNumberFormat="1" applyFont="1" applyFill="1" applyBorder="1" applyAlignment="1">
      <alignment horizontal="right"/>
    </xf>
    <xf numFmtId="0" fontId="8" fillId="3" borderId="4" xfId="0" applyFont="1" applyFill="1" applyBorder="1" applyAlignment="1">
      <alignment horizontal="center" vertical="top"/>
    </xf>
    <xf numFmtId="3" fontId="10" fillId="3" borderId="0" xfId="3" applyNumberFormat="1" applyFont="1" applyFill="1"/>
    <xf numFmtId="3" fontId="10" fillId="3" borderId="0" xfId="0" applyNumberFormat="1" applyFont="1" applyFill="1"/>
    <xf numFmtId="3" fontId="10" fillId="3" borderId="0" xfId="0" applyNumberFormat="1" applyFont="1" applyFill="1" applyAlignment="1">
      <alignment horizontal="right"/>
    </xf>
    <xf numFmtId="0" fontId="8" fillId="4" borderId="0" xfId="0" applyFont="1" applyFill="1" applyBorder="1" applyAlignment="1">
      <alignment horizontal="center" vertical="top"/>
    </xf>
    <xf numFmtId="0" fontId="8" fillId="4" borderId="3" xfId="0" applyFont="1" applyFill="1" applyBorder="1" applyAlignment="1">
      <alignment horizontal="center" vertical="top" wrapText="1"/>
    </xf>
    <xf numFmtId="3" fontId="10" fillId="2" borderId="3" xfId="0" applyNumberFormat="1" applyFont="1" applyFill="1" applyBorder="1" applyAlignment="1">
      <alignment wrapText="1"/>
    </xf>
    <xf numFmtId="164" fontId="10" fillId="2" borderId="3" xfId="0" applyNumberFormat="1" applyFont="1" applyFill="1" applyBorder="1" applyAlignment="1">
      <alignment horizontal="right"/>
    </xf>
    <xf numFmtId="164" fontId="10" fillId="4" borderId="3" xfId="0" applyNumberFormat="1" applyFont="1" applyFill="1" applyBorder="1" applyAlignment="1">
      <alignment horizontal="right"/>
    </xf>
    <xf numFmtId="3" fontId="10" fillId="4" borderId="3" xfId="0" applyNumberFormat="1" applyFont="1" applyFill="1" applyBorder="1" applyAlignment="1">
      <alignment wrapText="1"/>
    </xf>
    <xf numFmtId="0" fontId="8" fillId="4" borderId="3" xfId="0" applyFont="1" applyFill="1" applyBorder="1" applyAlignment="1">
      <alignment horizontal="center" vertical="center" wrapText="1"/>
    </xf>
    <xf numFmtId="3" fontId="10" fillId="4" borderId="0" xfId="0" applyNumberFormat="1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center" vertical="top"/>
    </xf>
    <xf numFmtId="1" fontId="10" fillId="4" borderId="1" xfId="0" applyNumberFormat="1" applyFont="1" applyFill="1" applyBorder="1" applyAlignment="1">
      <alignment horizontal="left"/>
    </xf>
    <xf numFmtId="3" fontId="10" fillId="4" borderId="0" xfId="0" applyNumberFormat="1" applyFont="1" applyFill="1" applyAlignment="1">
      <alignment horizontal="right"/>
    </xf>
    <xf numFmtId="1" fontId="10" fillId="4" borderId="2" xfId="0" applyNumberFormat="1" applyFont="1" applyFill="1" applyBorder="1" applyAlignment="1">
      <alignment horizontal="left"/>
    </xf>
    <xf numFmtId="1" fontId="10" fillId="4" borderId="4" xfId="0" applyNumberFormat="1" applyFont="1" applyFill="1" applyBorder="1" applyAlignment="1">
      <alignment horizontal="left"/>
    </xf>
    <xf numFmtId="0" fontId="8" fillId="2" borderId="0" xfId="0" applyFont="1" applyFill="1" applyBorder="1" applyAlignment="1">
      <alignment horizontal="left" vertical="top"/>
    </xf>
    <xf numFmtId="164" fontId="10" fillId="4" borderId="0" xfId="0" applyNumberFormat="1" applyFont="1" applyFill="1"/>
    <xf numFmtId="166" fontId="10" fillId="2" borderId="0" xfId="4" applyNumberFormat="1" applyFont="1" applyFill="1"/>
    <xf numFmtId="165" fontId="8" fillId="4" borderId="0" xfId="4" applyNumberFormat="1" applyFont="1" applyFill="1"/>
    <xf numFmtId="1" fontId="10" fillId="2" borderId="22" xfId="0" applyNumberFormat="1" applyFont="1" applyFill="1" applyBorder="1" applyAlignment="1">
      <alignment horizontal="left"/>
    </xf>
    <xf numFmtId="164" fontId="10" fillId="2" borderId="23" xfId="0" applyNumberFormat="1" applyFont="1" applyFill="1" applyBorder="1"/>
    <xf numFmtId="164" fontId="10" fillId="4" borderId="23" xfId="0" applyNumberFormat="1" applyFont="1" applyFill="1" applyBorder="1"/>
    <xf numFmtId="165" fontId="8" fillId="4" borderId="0" xfId="4" applyNumberFormat="1" applyFont="1" applyFill="1" applyAlignment="1">
      <alignment horizontal="right"/>
    </xf>
    <xf numFmtId="9" fontId="25" fillId="2" borderId="0" xfId="4" applyFont="1" applyFill="1"/>
    <xf numFmtId="1" fontId="8" fillId="2" borderId="1" xfId="0" applyNumberFormat="1" applyFont="1" applyFill="1" applyBorder="1" applyAlignment="1">
      <alignment horizontal="left" vertical="center" wrapText="1"/>
    </xf>
    <xf numFmtId="1" fontId="8" fillId="2" borderId="3" xfId="0" applyNumberFormat="1" applyFont="1" applyFill="1" applyBorder="1" applyAlignment="1">
      <alignment horizontal="center"/>
    </xf>
    <xf numFmtId="1" fontId="8" fillId="3" borderId="3" xfId="0" applyNumberFormat="1" applyFont="1" applyFill="1" applyBorder="1" applyAlignment="1">
      <alignment horizontal="center"/>
    </xf>
    <xf numFmtId="1" fontId="8" fillId="2" borderId="3" xfId="0" applyNumberFormat="1" applyFont="1" applyFill="1" applyBorder="1" applyAlignment="1">
      <alignment horizontal="center"/>
    </xf>
    <xf numFmtId="1" fontId="8" fillId="3" borderId="3" xfId="0" applyNumberFormat="1" applyFont="1" applyFill="1" applyBorder="1" applyAlignment="1">
      <alignment horizontal="center"/>
    </xf>
    <xf numFmtId="1" fontId="10" fillId="2" borderId="6" xfId="0" applyNumberFormat="1" applyFont="1" applyFill="1" applyBorder="1" applyAlignment="1">
      <alignment horizontal="left"/>
    </xf>
    <xf numFmtId="1" fontId="8" fillId="2" borderId="8" xfId="0" applyNumberFormat="1" applyFont="1" applyFill="1" applyBorder="1" applyAlignment="1">
      <alignment horizontal="left"/>
    </xf>
    <xf numFmtId="1" fontId="10" fillId="2" borderId="8" xfId="0" applyNumberFormat="1" applyFont="1" applyFill="1" applyBorder="1" applyAlignment="1">
      <alignment horizontal="left"/>
    </xf>
    <xf numFmtId="1" fontId="8" fillId="2" borderId="8" xfId="0" applyNumberFormat="1" applyFont="1" applyFill="1" applyBorder="1" applyAlignment="1">
      <alignment horizontal="left" vertical="center" wrapText="1"/>
    </xf>
    <xf numFmtId="1" fontId="8" fillId="2" borderId="0" xfId="0" applyNumberFormat="1" applyFont="1" applyFill="1" applyBorder="1" applyAlignment="1">
      <alignment horizontal="left" vertical="center" wrapText="1"/>
    </xf>
    <xf numFmtId="165" fontId="10" fillId="2" borderId="5" xfId="0" applyNumberFormat="1" applyFont="1" applyFill="1" applyBorder="1" applyAlignment="1">
      <alignment horizontal="right"/>
    </xf>
    <xf numFmtId="0" fontId="0" fillId="2" borderId="8" xfId="0" applyFill="1" applyBorder="1"/>
    <xf numFmtId="165" fontId="10" fillId="2" borderId="6" xfId="0" applyNumberFormat="1" applyFont="1" applyFill="1" applyBorder="1" applyAlignment="1">
      <alignment horizontal="right"/>
    </xf>
    <xf numFmtId="0" fontId="10" fillId="0" borderId="3" xfId="0" applyFont="1" applyBorder="1" applyAlignment="1">
      <alignment horizontal="center" vertical="top"/>
    </xf>
    <xf numFmtId="3" fontId="26" fillId="0" borderId="0" xfId="0" applyNumberFormat="1" applyFont="1" applyAlignment="1">
      <alignment horizontal="right" wrapText="1"/>
    </xf>
    <xf numFmtId="0" fontId="10" fillId="4" borderId="3" xfId="0" applyFont="1" applyFill="1" applyBorder="1" applyAlignment="1">
      <alignment horizontal="center" vertical="top"/>
    </xf>
    <xf numFmtId="164" fontId="10" fillId="2" borderId="9" xfId="0" applyNumberFormat="1" applyFont="1" applyFill="1" applyBorder="1"/>
    <xf numFmtId="164" fontId="10" fillId="4" borderId="9" xfId="0" applyNumberFormat="1" applyFont="1" applyFill="1" applyBorder="1"/>
    <xf numFmtId="164" fontId="10" fillId="2" borderId="0" xfId="0" applyNumberFormat="1" applyFont="1" applyFill="1" applyBorder="1"/>
    <xf numFmtId="164" fontId="10" fillId="4" borderId="0" xfId="0" applyNumberFormat="1" applyFont="1" applyFill="1" applyBorder="1"/>
    <xf numFmtId="3" fontId="8" fillId="0" borderId="0" xfId="0" applyNumberFormat="1" applyFont="1" applyFill="1"/>
    <xf numFmtId="3" fontId="10" fillId="2" borderId="0" xfId="0" applyNumberFormat="1" applyFont="1" applyFill="1" applyAlignment="1">
      <alignment horizontal="center"/>
    </xf>
    <xf numFmtId="0" fontId="22" fillId="2" borderId="0" xfId="0" applyFont="1" applyFill="1"/>
    <xf numFmtId="0" fontId="27" fillId="2" borderId="3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justify" wrapText="1"/>
    </xf>
    <xf numFmtId="0" fontId="27" fillId="2" borderId="0" xfId="0" applyFont="1" applyFill="1" applyAlignment="1">
      <alignment horizontal="center" wrapText="1"/>
    </xf>
    <xf numFmtId="0" fontId="28" fillId="2" borderId="0" xfId="0" applyFont="1" applyFill="1" applyAlignment="1">
      <alignment horizontal="right"/>
    </xf>
    <xf numFmtId="0" fontId="28" fillId="2" borderId="2" xfId="0" applyFont="1" applyFill="1" applyBorder="1" applyAlignment="1">
      <alignment horizontal="left" wrapText="1"/>
    </xf>
    <xf numFmtId="3" fontId="28" fillId="2" borderId="0" xfId="0" applyNumberFormat="1" applyFont="1" applyFill="1" applyAlignment="1">
      <alignment horizontal="right"/>
    </xf>
    <xf numFmtId="0" fontId="27" fillId="2" borderId="4" xfId="0" applyFont="1" applyFill="1" applyBorder="1" applyAlignment="1">
      <alignment horizontal="left" wrapText="1"/>
    </xf>
    <xf numFmtId="3" fontId="27" fillId="2" borderId="0" xfId="0" applyNumberFormat="1" applyFont="1" applyFill="1" applyAlignment="1">
      <alignment horizontal="right" wrapText="1"/>
    </xf>
    <xf numFmtId="0" fontId="27" fillId="2" borderId="1" xfId="0" applyFont="1" applyFill="1" applyBorder="1" applyAlignment="1">
      <alignment horizontal="left" wrapText="1"/>
    </xf>
    <xf numFmtId="0" fontId="27" fillId="2" borderId="0" xfId="0" applyFont="1" applyFill="1" applyAlignment="1">
      <alignment horizontal="right" wrapText="1"/>
    </xf>
    <xf numFmtId="0" fontId="27" fillId="2" borderId="3" xfId="0" applyFont="1" applyFill="1" applyBorder="1" applyAlignment="1">
      <alignment horizontal="justify" wrapText="1"/>
    </xf>
    <xf numFmtId="0" fontId="10" fillId="2" borderId="0" xfId="0" applyFont="1" applyFill="1" applyAlignment="1">
      <alignment horizontal="justify"/>
    </xf>
    <xf numFmtId="0" fontId="28" fillId="2" borderId="0" xfId="0" applyFont="1" applyFill="1" applyAlignment="1">
      <alignment horizontal="center" wrapText="1"/>
    </xf>
    <xf numFmtId="0" fontId="28" fillId="2" borderId="0" xfId="0" applyFont="1" applyFill="1" applyAlignment="1">
      <alignment horizontal="right" wrapText="1"/>
    </xf>
    <xf numFmtId="3" fontId="27" fillId="2" borderId="3" xfId="0" applyNumberFormat="1" applyFont="1" applyFill="1" applyBorder="1" applyAlignment="1">
      <alignment horizontal="center" vertical="center" wrapText="1"/>
    </xf>
    <xf numFmtId="3" fontId="27" fillId="2" borderId="0" xfId="0" applyNumberFormat="1" applyFont="1" applyFill="1" applyAlignment="1">
      <alignment horizontal="center" wrapText="1"/>
    </xf>
    <xf numFmtId="0" fontId="27" fillId="2" borderId="3" xfId="0" applyFont="1" applyFill="1" applyBorder="1" applyAlignment="1">
      <alignment horizontal="center" wrapText="1"/>
    </xf>
    <xf numFmtId="0" fontId="27" fillId="2" borderId="0" xfId="0" applyFont="1" applyFill="1" applyAlignment="1">
      <alignment horizontal="justify" wrapText="1"/>
    </xf>
    <xf numFmtId="3" fontId="27" fillId="2" borderId="0" xfId="0" applyNumberFormat="1" applyFont="1" applyFill="1" applyAlignment="1">
      <alignment horizontal="right"/>
    </xf>
    <xf numFmtId="3" fontId="28" fillId="2" borderId="0" xfId="0" applyNumberFormat="1" applyFont="1" applyFill="1" applyAlignment="1">
      <alignment horizontal="right" wrapText="1"/>
    </xf>
    <xf numFmtId="0" fontId="18" fillId="2" borderId="0" xfId="0" applyFont="1" applyFill="1"/>
    <xf numFmtId="0" fontId="0" fillId="0" borderId="0" xfId="0"/>
    <xf numFmtId="0" fontId="0" fillId="2" borderId="0" xfId="0" applyFill="1"/>
    <xf numFmtId="49" fontId="12" fillId="2" borderId="0" xfId="2" applyNumberFormat="1" applyFont="1" applyFill="1" applyBorder="1" applyAlignment="1">
      <alignment horizontal="left" vertical="center"/>
    </xf>
    <xf numFmtId="1" fontId="10" fillId="2" borderId="1" xfId="0" applyNumberFormat="1" applyFont="1" applyFill="1" applyBorder="1" applyAlignment="1">
      <alignment horizontal="left"/>
    </xf>
    <xf numFmtId="1" fontId="10" fillId="2" borderId="2" xfId="0" applyNumberFormat="1" applyFont="1" applyFill="1" applyBorder="1" applyAlignment="1">
      <alignment horizontal="left"/>
    </xf>
    <xf numFmtId="3" fontId="8" fillId="2" borderId="0" xfId="0" applyNumberFormat="1" applyFont="1" applyFill="1"/>
    <xf numFmtId="0" fontId="8" fillId="0" borderId="0" xfId="0" applyFont="1" applyBorder="1" applyAlignment="1">
      <alignment horizontal="center" vertical="top"/>
    </xf>
    <xf numFmtId="1" fontId="8" fillId="2" borderId="4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 vertical="top" wrapText="1"/>
    </xf>
    <xf numFmtId="3" fontId="10" fillId="2" borderId="0" xfId="0" applyNumberFormat="1" applyFont="1" applyFill="1"/>
    <xf numFmtId="3" fontId="10" fillId="2" borderId="0" xfId="0" applyNumberFormat="1" applyFont="1" applyFill="1" applyAlignment="1">
      <alignment horizontal="right"/>
    </xf>
    <xf numFmtId="3" fontId="0" fillId="2" borderId="0" xfId="0" applyNumberFormat="1" applyFill="1"/>
    <xf numFmtId="0" fontId="8" fillId="2" borderId="10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8" fillId="3" borderId="10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left" vertic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1" fontId="8" fillId="2" borderId="3" xfId="0" applyNumberFormat="1" applyFont="1" applyFill="1" applyBorder="1" applyAlignment="1">
      <alignment horizontal="center"/>
    </xf>
    <xf numFmtId="1" fontId="8" fillId="3" borderId="3" xfId="0" applyNumberFormat="1" applyFont="1" applyFill="1" applyBorder="1" applyAlignment="1">
      <alignment horizontal="center"/>
    </xf>
    <xf numFmtId="3" fontId="10" fillId="2" borderId="0" xfId="0" applyNumberFormat="1" applyFont="1" applyFill="1" applyBorder="1" applyAlignment="1">
      <alignment horizontal="left" wrapText="1"/>
    </xf>
    <xf numFmtId="0" fontId="8" fillId="2" borderId="21" xfId="0" applyFont="1" applyFill="1" applyBorder="1" applyAlignment="1">
      <alignment horizontal="center" wrapText="1"/>
    </xf>
    <xf numFmtId="0" fontId="8" fillId="3" borderId="21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wrapText="1"/>
    </xf>
  </cellXfs>
  <cellStyles count="6">
    <cellStyle name="Hipervínculo" xfId="1" builtinId="8"/>
    <cellStyle name="Normal" xfId="0" builtinId="0"/>
    <cellStyle name="Normal 2" xfId="3"/>
    <cellStyle name="Normal 2 2" xfId="5"/>
    <cellStyle name="Normal_Tabla 1.1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7"/>
  <sheetViews>
    <sheetView tabSelected="1" zoomScaleNormal="100" workbookViewId="0">
      <selection activeCell="B27" sqref="B27"/>
    </sheetView>
  </sheetViews>
  <sheetFormatPr baseColWidth="10" defaultColWidth="11.42578125" defaultRowHeight="12.75" x14ac:dyDescent="0.2"/>
  <cols>
    <col min="1" max="1" width="4.7109375" style="2" customWidth="1"/>
    <col min="2" max="2" width="97.42578125" style="2" bestFit="1" customWidth="1"/>
    <col min="3" max="8" width="11.42578125" style="2"/>
    <col min="9" max="9" width="18.28515625" style="2" customWidth="1"/>
    <col min="10" max="10" width="12.7109375" style="2" customWidth="1"/>
    <col min="11" max="16384" width="11.42578125" style="2"/>
  </cols>
  <sheetData>
    <row r="1" spans="1:14" ht="17.25" customHeight="1" x14ac:dyDescent="0.3">
      <c r="B1" s="14" t="s">
        <v>151</v>
      </c>
      <c r="C1" s="15"/>
      <c r="D1" s="15"/>
      <c r="E1" s="15"/>
      <c r="F1" s="15"/>
      <c r="G1" s="15"/>
      <c r="H1" s="15"/>
    </row>
    <row r="3" spans="1:14" ht="18" x14ac:dyDescent="0.25">
      <c r="B3" s="16" t="s">
        <v>0</v>
      </c>
      <c r="C3" s="17"/>
      <c r="D3" s="17"/>
      <c r="E3" s="17"/>
      <c r="F3" s="17"/>
      <c r="G3" s="18"/>
      <c r="H3" s="18"/>
      <c r="I3" s="18"/>
      <c r="J3" s="18"/>
    </row>
    <row r="4" spans="1:14" ht="18" x14ac:dyDescent="0.25">
      <c r="B4" s="16"/>
      <c r="C4" s="17"/>
      <c r="D4" s="17"/>
      <c r="E4" s="17"/>
      <c r="F4" s="17"/>
      <c r="G4" s="18"/>
      <c r="H4" s="18"/>
      <c r="I4" s="18"/>
      <c r="J4" s="18"/>
    </row>
    <row r="5" spans="1:14" ht="20.25" x14ac:dyDescent="0.4">
      <c r="B5" s="32" t="s">
        <v>73</v>
      </c>
      <c r="C5" s="17"/>
      <c r="D5" s="17"/>
      <c r="E5" s="17"/>
      <c r="F5" s="17"/>
      <c r="N5" s="19"/>
    </row>
    <row r="6" spans="1:14" ht="18" x14ac:dyDescent="0.25">
      <c r="A6" s="20" t="s">
        <v>1</v>
      </c>
      <c r="B6" s="95" t="s">
        <v>150</v>
      </c>
      <c r="C6" s="21"/>
      <c r="D6" s="22"/>
      <c r="E6" s="22"/>
      <c r="F6" s="22"/>
    </row>
    <row r="7" spans="1:14" ht="18" x14ac:dyDescent="0.25">
      <c r="A7" s="20" t="s">
        <v>2</v>
      </c>
      <c r="B7" s="95" t="s">
        <v>152</v>
      </c>
      <c r="C7" s="21"/>
      <c r="D7" s="22"/>
      <c r="E7" s="22"/>
      <c r="F7" s="22"/>
    </row>
    <row r="8" spans="1:14" ht="18" x14ac:dyDescent="0.25">
      <c r="A8" s="20" t="s">
        <v>3</v>
      </c>
      <c r="B8" s="95" t="s">
        <v>158</v>
      </c>
      <c r="C8" s="21"/>
      <c r="D8" s="22"/>
      <c r="E8" s="22"/>
      <c r="F8" s="22"/>
    </row>
    <row r="9" spans="1:14" ht="18" x14ac:dyDescent="0.25">
      <c r="A9" s="20" t="s">
        <v>4</v>
      </c>
      <c r="B9" s="95" t="s">
        <v>159</v>
      </c>
      <c r="C9" s="21"/>
      <c r="D9" s="22"/>
      <c r="E9" s="22"/>
      <c r="F9" s="22"/>
    </row>
    <row r="10" spans="1:14" ht="18" x14ac:dyDescent="0.25">
      <c r="A10" s="20" t="s">
        <v>5</v>
      </c>
      <c r="B10" s="95" t="s">
        <v>160</v>
      </c>
      <c r="C10" s="21"/>
      <c r="D10" s="22"/>
      <c r="E10" s="22"/>
      <c r="F10" s="22"/>
    </row>
    <row r="11" spans="1:14" ht="18" x14ac:dyDescent="0.25">
      <c r="A11" s="20" t="s">
        <v>6</v>
      </c>
      <c r="B11" s="95" t="s">
        <v>167</v>
      </c>
      <c r="C11" s="21"/>
      <c r="D11" s="22"/>
      <c r="E11" s="22"/>
      <c r="F11" s="22"/>
    </row>
    <row r="12" spans="1:14" ht="18" x14ac:dyDescent="0.25">
      <c r="A12" s="20" t="s">
        <v>7</v>
      </c>
      <c r="B12" s="95" t="s">
        <v>168</v>
      </c>
      <c r="C12" s="21"/>
      <c r="D12" s="22"/>
      <c r="E12" s="22"/>
      <c r="F12" s="22"/>
    </row>
    <row r="13" spans="1:14" ht="18" x14ac:dyDescent="0.25">
      <c r="A13" s="20" t="s">
        <v>8</v>
      </c>
      <c r="B13" s="95" t="s">
        <v>169</v>
      </c>
      <c r="C13" s="21"/>
      <c r="D13" s="22"/>
      <c r="E13" s="22"/>
      <c r="F13" s="22"/>
    </row>
    <row r="14" spans="1:14" ht="18" x14ac:dyDescent="0.25">
      <c r="A14" s="20" t="s">
        <v>9</v>
      </c>
      <c r="B14" s="95" t="s">
        <v>170</v>
      </c>
      <c r="C14" s="21"/>
      <c r="D14" s="22"/>
      <c r="E14" s="22"/>
      <c r="F14" s="22"/>
    </row>
    <row r="15" spans="1:14" ht="18" x14ac:dyDescent="0.25">
      <c r="A15" s="20" t="s">
        <v>10</v>
      </c>
      <c r="B15" s="95" t="s">
        <v>171</v>
      </c>
      <c r="C15" s="21"/>
      <c r="D15" s="22"/>
      <c r="E15" s="22"/>
      <c r="F15" s="22"/>
    </row>
    <row r="16" spans="1:14" ht="18" x14ac:dyDescent="0.25">
      <c r="A16" s="20" t="s">
        <v>11</v>
      </c>
      <c r="B16" s="95" t="s">
        <v>172</v>
      </c>
      <c r="C16" s="21"/>
      <c r="D16" s="22"/>
      <c r="E16" s="22"/>
      <c r="F16" s="22"/>
    </row>
    <row r="17" spans="1:6" ht="18" x14ac:dyDescent="0.25">
      <c r="A17" s="20"/>
      <c r="B17" s="23"/>
      <c r="C17" s="21"/>
      <c r="D17" s="22"/>
      <c r="E17" s="22"/>
      <c r="F17" s="22"/>
    </row>
    <row r="18" spans="1:6" ht="20.25" x14ac:dyDescent="0.4">
      <c r="A18" s="20"/>
      <c r="B18" s="32" t="s">
        <v>174</v>
      </c>
      <c r="C18" s="21"/>
      <c r="D18" s="22"/>
      <c r="E18" s="22"/>
      <c r="F18" s="22"/>
    </row>
    <row r="19" spans="1:6" ht="18" x14ac:dyDescent="0.25">
      <c r="A19" s="20" t="s">
        <v>12</v>
      </c>
      <c r="B19" s="95" t="s">
        <v>175</v>
      </c>
      <c r="C19" s="21"/>
      <c r="D19" s="22"/>
      <c r="E19" s="22"/>
      <c r="F19" s="22"/>
    </row>
    <row r="20" spans="1:6" ht="18" x14ac:dyDescent="0.25">
      <c r="A20" s="20" t="s">
        <v>82</v>
      </c>
      <c r="B20" s="95" t="s">
        <v>176</v>
      </c>
      <c r="C20" s="21"/>
      <c r="D20" s="22"/>
      <c r="E20" s="22"/>
      <c r="F20" s="22"/>
    </row>
    <row r="21" spans="1:6" ht="18" x14ac:dyDescent="0.25">
      <c r="A21" s="20" t="s">
        <v>89</v>
      </c>
      <c r="B21" s="95" t="s">
        <v>177</v>
      </c>
      <c r="C21" s="21"/>
      <c r="D21" s="22"/>
      <c r="E21" s="22"/>
      <c r="F21" s="22"/>
    </row>
    <row r="22" spans="1:6" ht="18" x14ac:dyDescent="0.25">
      <c r="A22" s="20" t="s">
        <v>105</v>
      </c>
      <c r="B22" s="95" t="s">
        <v>178</v>
      </c>
      <c r="C22" s="21"/>
      <c r="D22" s="22"/>
      <c r="E22" s="22"/>
      <c r="F22" s="22"/>
    </row>
    <row r="23" spans="1:6" ht="18" x14ac:dyDescent="0.25">
      <c r="B23" s="23"/>
      <c r="C23" s="21"/>
      <c r="D23" s="22"/>
      <c r="E23" s="22"/>
      <c r="F23" s="22"/>
    </row>
    <row r="24" spans="1:6" ht="18.75" x14ac:dyDescent="0.4">
      <c r="B24" s="177" t="s">
        <v>223</v>
      </c>
    </row>
    <row r="25" spans="1:6" ht="15" x14ac:dyDescent="0.25">
      <c r="A25" s="20" t="s">
        <v>224</v>
      </c>
      <c r="B25" s="95" t="s">
        <v>227</v>
      </c>
    </row>
    <row r="26" spans="1:6" ht="15" x14ac:dyDescent="0.25">
      <c r="A26" s="20" t="s">
        <v>225</v>
      </c>
      <c r="B26" s="95" t="s">
        <v>228</v>
      </c>
    </row>
    <row r="27" spans="1:6" ht="15" x14ac:dyDescent="0.25">
      <c r="A27" s="20" t="s">
        <v>226</v>
      </c>
      <c r="B27" s="95" t="s">
        <v>229</v>
      </c>
    </row>
  </sheetData>
  <phoneticPr fontId="6" type="noConversion"/>
  <hyperlinks>
    <hyperlink ref="B6" location="'T1'!A1" display="Licencias de obra mayor por año y trimestre según territorio histórico y tipo de obra.1998-2009."/>
    <hyperlink ref="B7" location="'T2'!A1" display="Evolución del peso relativo del empleo de la Economía Social en la Economía de la CAE. 1994-2012"/>
    <hyperlink ref="B8" location="'T3'!A1" display="Distribución del empleo por forma jurídica y tipo de relación contractual en la Economía Social de la CAE. 2006-2012"/>
    <hyperlink ref="B11" location="'T6'!A1" display="Evolución de la facturación de la Economía Social de la CAE. 2006-2017*"/>
    <hyperlink ref="B12" location="'T7'!A1" display="Evolución del VAB y la partida de resultados y cash flow de la Economía Social de la CAE. 2002-2016"/>
    <hyperlink ref="B13" location="'T8'!A1" display="Evolución del grado de apertura a los mercados exteriores del conjunto de la Economía Social. 1994 -2016"/>
    <hyperlink ref="B14" location="'T9'!A1" display="Evolución del volumen de exportaciones por zonas y evolución. 2006-2016"/>
    <hyperlink ref="B15" location="'T10'!A1" display="Disposición de herramientas de gestión en la Economía Social. 2016"/>
    <hyperlink ref="B19" location="'T12'!A1" display="Entidades, establecimientos  y empleo remunerado anualizado de las Nuevas Formas de la Economía Social de la CAE. 2016"/>
    <hyperlink ref="B20" location="'T13'!A1" display="Empleo voluntario de las Nuevas Formas de la Economía Social de la CAE. 2016"/>
    <hyperlink ref="B21" location="'T14'!A1" display="Facturación, VAB y resultados de las Nuevas Formas de la Economía Social de la CAE. 2016"/>
    <hyperlink ref="B22" location="'T15'!A1" display="Formas clásicas (FCES) + Nuevas Formas (NFES) de la Economía Social de la CAE. 2016 "/>
    <hyperlink ref="B16" location="'T11'!A1" display="Tipo e intensidad del impacto de la innovación sobre el empleo en la Economía Social de la CAE. 2016"/>
    <hyperlink ref="B9" location="'T4'!A1" display="Distribución del empleo en la economía social de la CAE según sexo (%). 2016"/>
    <hyperlink ref="B10" location="'T5'!A1" display="Distribución sectorial de los empleos de la Economía Social por Territorio Histórico. 2016"/>
    <hyperlink ref="B25" location="ANEXO1!A1" display="Cuentas de Resultados según sector de actividad por forma jurídica. 2014"/>
    <hyperlink ref="B26" location="ANEXO2!A1" display="Cuentas de Resultados según sector de actividad por Territorio Histórico. 2014"/>
    <hyperlink ref="B27" location="ANEXO3!A1" display="Cuentas de Resultados de las Nuevas Formas de la Economía Social. 2014"/>
  </hyperlinks>
  <pageMargins left="0.78740157480314965" right="0.78740157480314965" top="0.98425196850393704" bottom="0.98425196850393704" header="0" footer="0"/>
  <pageSetup paperSize="9" scale="75" orientation="portrait" r:id="rId1"/>
  <headerFooter alignWithMargins="0"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P33"/>
  <sheetViews>
    <sheetView zoomScale="142" zoomScaleNormal="142" workbookViewId="0">
      <selection activeCell="H17" sqref="H17"/>
    </sheetView>
  </sheetViews>
  <sheetFormatPr baseColWidth="10" defaultColWidth="11.42578125" defaultRowHeight="12.75" x14ac:dyDescent="0.2"/>
  <cols>
    <col min="1" max="9" width="13.7109375" style="2" customWidth="1"/>
    <col min="10" max="10" width="13.5703125" style="2" bestFit="1" customWidth="1"/>
    <col min="11" max="11" width="15.140625" style="2" customWidth="1"/>
    <col min="12" max="16384" width="11.42578125" style="2"/>
  </cols>
  <sheetData>
    <row r="2" spans="1:16" ht="15" x14ac:dyDescent="0.25">
      <c r="A2" s="3" t="s">
        <v>166</v>
      </c>
    </row>
    <row r="3" spans="1:16" x14ac:dyDescent="0.2">
      <c r="A3" s="59" t="s">
        <v>70</v>
      </c>
      <c r="B3" s="1"/>
      <c r="C3" s="1"/>
      <c r="D3" s="1"/>
      <c r="E3" s="1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x14ac:dyDescent="0.2">
      <c r="K4" s="29"/>
    </row>
    <row r="5" spans="1:16" x14ac:dyDescent="0.2">
      <c r="A5" s="67"/>
      <c r="B5" s="35" t="s">
        <v>40</v>
      </c>
      <c r="C5" s="147" t="s">
        <v>163</v>
      </c>
      <c r="D5" s="147" t="s">
        <v>164</v>
      </c>
      <c r="E5" s="147" t="s">
        <v>165</v>
      </c>
      <c r="F5" s="35" t="s">
        <v>41</v>
      </c>
      <c r="G5" s="35" t="s">
        <v>42</v>
      </c>
      <c r="H5" s="35" t="s">
        <v>43</v>
      </c>
      <c r="I5" s="35" t="s">
        <v>44</v>
      </c>
      <c r="J5" s="35" t="s">
        <v>21</v>
      </c>
    </row>
    <row r="6" spans="1:16" x14ac:dyDescent="0.2">
      <c r="A6" s="12">
        <v>2004</v>
      </c>
      <c r="B6" s="48">
        <v>1268319133.46</v>
      </c>
      <c r="C6" s="48" t="s">
        <v>80</v>
      </c>
      <c r="D6" s="48" t="s">
        <v>80</v>
      </c>
      <c r="E6" s="48" t="s">
        <v>80</v>
      </c>
      <c r="F6" s="48">
        <v>41997322.299999997</v>
      </c>
      <c r="G6" s="48">
        <v>58796251.219999999</v>
      </c>
      <c r="H6" s="48">
        <v>146150681.604</v>
      </c>
      <c r="I6" s="48">
        <v>162949610.52399999</v>
      </c>
      <c r="J6" s="48">
        <f>B6+F6+G6+H6+I6</f>
        <v>1678212999.108</v>
      </c>
      <c r="K6" s="72"/>
    </row>
    <row r="7" spans="1:16" x14ac:dyDescent="0.2">
      <c r="A7" s="13">
        <v>2006</v>
      </c>
      <c r="B7" s="48">
        <v>1675104241</v>
      </c>
      <c r="C7" s="48" t="s">
        <v>80</v>
      </c>
      <c r="D7" s="48" t="s">
        <v>80</v>
      </c>
      <c r="E7" s="48" t="s">
        <v>80</v>
      </c>
      <c r="F7" s="48">
        <v>150042760</v>
      </c>
      <c r="G7" s="48">
        <v>114211653</v>
      </c>
      <c r="H7" s="48">
        <v>125408874</v>
      </c>
      <c r="I7" s="48">
        <v>174676645</v>
      </c>
      <c r="J7" s="48">
        <f t="shared" ref="J7:J14" si="0">B7+F7+G7+H7+I7</f>
        <v>2239444173</v>
      </c>
    </row>
    <row r="8" spans="1:16" x14ac:dyDescent="0.2">
      <c r="A8" s="13">
        <v>2008</v>
      </c>
      <c r="B8" s="48">
        <v>1959861909</v>
      </c>
      <c r="C8" s="48" t="s">
        <v>80</v>
      </c>
      <c r="D8" s="48" t="s">
        <v>80</v>
      </c>
      <c r="E8" s="48" t="s">
        <v>80</v>
      </c>
      <c r="F8" s="48">
        <v>189287966</v>
      </c>
      <c r="G8" s="48">
        <v>24409658</v>
      </c>
      <c r="H8" s="48">
        <v>166542425</v>
      </c>
      <c r="I8" s="48">
        <v>85507342</v>
      </c>
      <c r="J8" s="48">
        <f t="shared" si="0"/>
        <v>2425609300</v>
      </c>
    </row>
    <row r="9" spans="1:16" x14ac:dyDescent="0.2">
      <c r="A9" s="13">
        <v>2010</v>
      </c>
      <c r="B9" s="48">
        <v>1397054639</v>
      </c>
      <c r="C9" s="48" t="s">
        <v>80</v>
      </c>
      <c r="D9" s="48" t="s">
        <v>80</v>
      </c>
      <c r="E9" s="48" t="s">
        <v>80</v>
      </c>
      <c r="F9" s="48">
        <v>370036555</v>
      </c>
      <c r="G9" s="48">
        <v>148965042</v>
      </c>
      <c r="H9" s="48">
        <v>210994736</v>
      </c>
      <c r="I9" s="48">
        <v>123433888</v>
      </c>
      <c r="J9" s="48">
        <f t="shared" si="0"/>
        <v>2250484860</v>
      </c>
    </row>
    <row r="10" spans="1:16" x14ac:dyDescent="0.2">
      <c r="A10" s="13">
        <v>2012</v>
      </c>
      <c r="B10" s="48">
        <v>1588386617</v>
      </c>
      <c r="C10" s="48" t="s">
        <v>80</v>
      </c>
      <c r="D10" s="48" t="s">
        <v>80</v>
      </c>
      <c r="E10" s="48" t="s">
        <v>80</v>
      </c>
      <c r="F10" s="48">
        <v>440345111</v>
      </c>
      <c r="G10" s="48">
        <v>193840989</v>
      </c>
      <c r="H10" s="48">
        <v>295090191</v>
      </c>
      <c r="I10" s="48">
        <v>155592307</v>
      </c>
      <c r="J10" s="48">
        <f t="shared" si="0"/>
        <v>2673255215</v>
      </c>
    </row>
    <row r="11" spans="1:16" x14ac:dyDescent="0.2">
      <c r="A11" s="13">
        <v>2014</v>
      </c>
      <c r="B11" s="48">
        <v>1695499875</v>
      </c>
      <c r="C11" s="48" t="s">
        <v>80</v>
      </c>
      <c r="D11" s="48" t="s">
        <v>80</v>
      </c>
      <c r="E11" s="48" t="s">
        <v>80</v>
      </c>
      <c r="F11" s="48">
        <v>400880770</v>
      </c>
      <c r="G11" s="48">
        <v>202273272</v>
      </c>
      <c r="H11" s="48">
        <v>212963623</v>
      </c>
      <c r="I11" s="48">
        <v>141853065</v>
      </c>
      <c r="J11" s="48">
        <f t="shared" si="0"/>
        <v>2653470605</v>
      </c>
    </row>
    <row r="12" spans="1:16" x14ac:dyDescent="0.2">
      <c r="A12" s="13">
        <v>2016</v>
      </c>
      <c r="B12" s="48">
        <v>1740433777</v>
      </c>
      <c r="C12" s="48" t="s">
        <v>80</v>
      </c>
      <c r="D12" s="48" t="s">
        <v>80</v>
      </c>
      <c r="E12" s="48" t="s">
        <v>80</v>
      </c>
      <c r="F12" s="48">
        <v>385066395</v>
      </c>
      <c r="G12" s="48">
        <v>226195329</v>
      </c>
      <c r="H12" s="48">
        <v>232293656</v>
      </c>
      <c r="I12" s="48">
        <v>162571983</v>
      </c>
      <c r="J12" s="48">
        <f t="shared" si="0"/>
        <v>2746561140</v>
      </c>
    </row>
    <row r="13" spans="1:16" x14ac:dyDescent="0.2">
      <c r="A13" s="13">
        <v>2018</v>
      </c>
      <c r="B13" s="48">
        <v>1917403007</v>
      </c>
      <c r="C13" s="48" t="s">
        <v>80</v>
      </c>
      <c r="D13" s="48" t="s">
        <v>80</v>
      </c>
      <c r="E13" s="48" t="s">
        <v>80</v>
      </c>
      <c r="F13" s="48">
        <v>417672992</v>
      </c>
      <c r="G13" s="48">
        <v>253097142</v>
      </c>
      <c r="H13" s="48">
        <v>251979851</v>
      </c>
      <c r="I13" s="48">
        <v>196970083</v>
      </c>
      <c r="J13" s="48">
        <f t="shared" si="0"/>
        <v>3037123075</v>
      </c>
      <c r="K13" s="72"/>
    </row>
    <row r="14" spans="1:16" x14ac:dyDescent="0.2">
      <c r="A14" s="39">
        <v>2020</v>
      </c>
      <c r="B14" s="48">
        <v>1661909940</v>
      </c>
      <c r="C14" s="48">
        <v>1333310794</v>
      </c>
      <c r="D14" s="48">
        <v>109349515</v>
      </c>
      <c r="E14" s="48">
        <v>219249631</v>
      </c>
      <c r="F14" s="48">
        <v>283083269</v>
      </c>
      <c r="G14" s="48">
        <v>213603625</v>
      </c>
      <c r="H14" s="48">
        <v>187860005</v>
      </c>
      <c r="I14" s="48">
        <v>180482133</v>
      </c>
      <c r="J14" s="48">
        <f t="shared" si="0"/>
        <v>2526938972</v>
      </c>
      <c r="K14" s="72"/>
    </row>
    <row r="16" spans="1:16" ht="15" x14ac:dyDescent="0.25">
      <c r="A16" s="3" t="s">
        <v>187</v>
      </c>
    </row>
    <row r="17" spans="1:16" x14ac:dyDescent="0.2">
      <c r="A17" s="59" t="s">
        <v>70</v>
      </c>
      <c r="B17" s="1"/>
      <c r="C17" s="1"/>
      <c r="D17" s="1"/>
      <c r="E17" s="1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1:16" x14ac:dyDescent="0.2">
      <c r="K18" s="29"/>
    </row>
    <row r="19" spans="1:16" x14ac:dyDescent="0.2">
      <c r="A19" s="125"/>
      <c r="B19" s="120" t="s">
        <v>40</v>
      </c>
      <c r="C19" s="149" t="s">
        <v>163</v>
      </c>
      <c r="D19" s="149" t="s">
        <v>164</v>
      </c>
      <c r="E19" s="149" t="s">
        <v>165</v>
      </c>
      <c r="F19" s="120" t="s">
        <v>41</v>
      </c>
      <c r="G19" s="120" t="s">
        <v>42</v>
      </c>
      <c r="H19" s="120" t="s">
        <v>43</v>
      </c>
      <c r="I19" s="120" t="s">
        <v>44</v>
      </c>
      <c r="J19" s="120" t="s">
        <v>21</v>
      </c>
    </row>
    <row r="20" spans="1:16" x14ac:dyDescent="0.2">
      <c r="A20" s="121">
        <v>2004</v>
      </c>
      <c r="B20" s="122" t="s">
        <v>80</v>
      </c>
      <c r="C20" s="122" t="s">
        <v>80</v>
      </c>
      <c r="D20" s="122" t="s">
        <v>80</v>
      </c>
      <c r="E20" s="122" t="s">
        <v>80</v>
      </c>
      <c r="F20" s="122" t="s">
        <v>80</v>
      </c>
      <c r="G20" s="122" t="s">
        <v>80</v>
      </c>
      <c r="H20" s="122" t="s">
        <v>80</v>
      </c>
      <c r="I20" s="122" t="s">
        <v>80</v>
      </c>
      <c r="J20" s="122">
        <v>1569059246</v>
      </c>
      <c r="K20" s="72"/>
    </row>
    <row r="21" spans="1:16" x14ac:dyDescent="0.2">
      <c r="A21" s="123">
        <v>2006</v>
      </c>
      <c r="B21" s="122" t="s">
        <v>80</v>
      </c>
      <c r="C21" s="122" t="s">
        <v>80</v>
      </c>
      <c r="D21" s="122" t="s">
        <v>80</v>
      </c>
      <c r="E21" s="122" t="s">
        <v>80</v>
      </c>
      <c r="F21" s="122" t="s">
        <v>80</v>
      </c>
      <c r="G21" s="122" t="s">
        <v>80</v>
      </c>
      <c r="H21" s="122" t="s">
        <v>80</v>
      </c>
      <c r="I21" s="122" t="s">
        <v>80</v>
      </c>
      <c r="J21" s="122">
        <v>2100893889</v>
      </c>
    </row>
    <row r="22" spans="1:16" x14ac:dyDescent="0.2">
      <c r="A22" s="123">
        <v>2008</v>
      </c>
      <c r="B22" s="122">
        <v>1832719739.3199999</v>
      </c>
      <c r="C22" s="122" t="s">
        <v>80</v>
      </c>
      <c r="D22" s="122" t="s">
        <v>80</v>
      </c>
      <c r="E22" s="122" t="s">
        <v>80</v>
      </c>
      <c r="F22" s="122">
        <v>187516021.37</v>
      </c>
      <c r="G22" s="122">
        <v>23408461.699999999</v>
      </c>
      <c r="H22" s="122">
        <v>161851525.38999999</v>
      </c>
      <c r="I22" s="122">
        <v>73278771.909999996</v>
      </c>
      <c r="J22" s="122">
        <v>2278774520</v>
      </c>
    </row>
    <row r="23" spans="1:16" x14ac:dyDescent="0.2">
      <c r="A23" s="123">
        <v>2010</v>
      </c>
      <c r="B23" s="122">
        <v>1320051369.924</v>
      </c>
      <c r="C23" s="122" t="s">
        <v>80</v>
      </c>
      <c r="D23" s="122" t="s">
        <v>80</v>
      </c>
      <c r="E23" s="122" t="s">
        <v>80</v>
      </c>
      <c r="F23" s="122">
        <v>368215472.53100002</v>
      </c>
      <c r="G23" s="122">
        <v>146944839.176</v>
      </c>
      <c r="H23" s="122">
        <v>207929597.03299999</v>
      </c>
      <c r="I23" s="122">
        <v>117840487.406</v>
      </c>
      <c r="J23" s="122">
        <v>2160981766</v>
      </c>
    </row>
    <row r="24" spans="1:16" x14ac:dyDescent="0.2">
      <c r="A24" s="123">
        <v>2012</v>
      </c>
      <c r="B24" s="122">
        <v>1494804808.9000001</v>
      </c>
      <c r="C24" s="122" t="s">
        <v>80</v>
      </c>
      <c r="D24" s="122" t="s">
        <v>80</v>
      </c>
      <c r="E24" s="122" t="s">
        <v>80</v>
      </c>
      <c r="F24" s="122">
        <v>435280251.89999998</v>
      </c>
      <c r="G24" s="122">
        <v>189983063.44</v>
      </c>
      <c r="H24" s="122">
        <v>285271917.50999999</v>
      </c>
      <c r="I24" s="122">
        <v>153033742.69999999</v>
      </c>
      <c r="J24" s="122">
        <v>2558373784</v>
      </c>
    </row>
    <row r="25" spans="1:16" x14ac:dyDescent="0.2">
      <c r="A25" s="123">
        <v>2014</v>
      </c>
      <c r="B25" s="122">
        <v>1591059228</v>
      </c>
      <c r="C25" s="122" t="s">
        <v>80</v>
      </c>
      <c r="D25" s="122" t="s">
        <v>80</v>
      </c>
      <c r="E25" s="122" t="s">
        <v>80</v>
      </c>
      <c r="F25" s="122">
        <v>397845670</v>
      </c>
      <c r="G25" s="122">
        <v>199688078</v>
      </c>
      <c r="H25" s="122">
        <v>204668504</v>
      </c>
      <c r="I25" s="122">
        <v>138851915</v>
      </c>
      <c r="J25" s="122">
        <v>2532113395</v>
      </c>
      <c r="K25" s="72"/>
    </row>
    <row r="26" spans="1:16" x14ac:dyDescent="0.2">
      <c r="A26" s="123">
        <v>2016</v>
      </c>
      <c r="B26" s="122">
        <v>1636089374</v>
      </c>
      <c r="C26" s="122" t="s">
        <v>80</v>
      </c>
      <c r="D26" s="122" t="s">
        <v>80</v>
      </c>
      <c r="E26" s="122" t="s">
        <v>80</v>
      </c>
      <c r="F26" s="122">
        <v>380517427</v>
      </c>
      <c r="G26" s="122">
        <v>220765668</v>
      </c>
      <c r="H26" s="122">
        <v>225462614</v>
      </c>
      <c r="I26" s="122">
        <v>158032699</v>
      </c>
      <c r="J26" s="122">
        <f>+B26+F26+G26+H26+I26</f>
        <v>2620867782</v>
      </c>
      <c r="K26" s="72"/>
    </row>
    <row r="27" spans="1:16" x14ac:dyDescent="0.2">
      <c r="A27" s="123">
        <v>2018</v>
      </c>
      <c r="B27" s="122">
        <v>1743247962</v>
      </c>
      <c r="C27" s="122" t="s">
        <v>80</v>
      </c>
      <c r="D27" s="122" t="s">
        <v>80</v>
      </c>
      <c r="E27" s="122" t="s">
        <v>80</v>
      </c>
      <c r="F27" s="122">
        <v>412729329</v>
      </c>
      <c r="G27" s="122">
        <v>245768470</v>
      </c>
      <c r="H27" s="122">
        <v>247626333</v>
      </c>
      <c r="I27" s="122">
        <v>193539365</v>
      </c>
      <c r="J27" s="122">
        <f>+B27+F27+G27+H27+I27</f>
        <v>2842911459</v>
      </c>
    </row>
    <row r="28" spans="1:16" x14ac:dyDescent="0.2">
      <c r="A28" s="124">
        <v>2020</v>
      </c>
      <c r="B28" s="122">
        <v>1526494676</v>
      </c>
      <c r="C28" s="122">
        <v>1218117675</v>
      </c>
      <c r="D28" s="122">
        <v>92995810</v>
      </c>
      <c r="E28" s="122">
        <v>215381191</v>
      </c>
      <c r="F28" s="122">
        <v>279343127</v>
      </c>
      <c r="G28" s="122">
        <v>209541807</v>
      </c>
      <c r="H28" s="122">
        <v>182696079</v>
      </c>
      <c r="I28" s="122">
        <v>173906781</v>
      </c>
      <c r="J28" s="122">
        <f>SUM(C28:I28)</f>
        <v>2371982470</v>
      </c>
    </row>
    <row r="29" spans="1:16" x14ac:dyDescent="0.2">
      <c r="A29" s="11" t="s">
        <v>149</v>
      </c>
      <c r="J29" s="148"/>
    </row>
    <row r="31" spans="1:16" x14ac:dyDescent="0.2">
      <c r="B31" s="72"/>
      <c r="C31" s="72"/>
      <c r="D31" s="72"/>
      <c r="E31" s="72"/>
    </row>
    <row r="32" spans="1:16" x14ac:dyDescent="0.2">
      <c r="B32" s="72"/>
      <c r="C32" s="72"/>
      <c r="D32" s="72"/>
      <c r="E32" s="72"/>
    </row>
    <row r="33" spans="2:5" x14ac:dyDescent="0.2">
      <c r="B33" s="72"/>
      <c r="C33" s="72"/>
      <c r="D33" s="72"/>
      <c r="E33" s="72"/>
    </row>
  </sheetData>
  <pageMargins left="0.7" right="0.7" top="0.75" bottom="0.75" header="0.3" footer="0.3"/>
  <pageSetup paperSize="9" scale="95" orientation="landscape" r:id="rId1"/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T114"/>
  <sheetViews>
    <sheetView zoomScale="136" zoomScaleNormal="136" workbookViewId="0"/>
  </sheetViews>
  <sheetFormatPr baseColWidth="10" defaultColWidth="11.42578125" defaultRowHeight="12.75" x14ac:dyDescent="0.2"/>
  <cols>
    <col min="1" max="1" width="20" style="7" customWidth="1"/>
    <col min="2" max="9" width="10.7109375" style="7" customWidth="1"/>
    <col min="10" max="10" width="11.42578125" style="2"/>
    <col min="11" max="11" width="19.28515625" style="2" bestFit="1" customWidth="1"/>
    <col min="12" max="12" width="10.7109375" style="2" customWidth="1"/>
    <col min="13" max="16384" width="11.42578125" style="2"/>
  </cols>
  <sheetData>
    <row r="2" spans="1:20" ht="15" x14ac:dyDescent="0.25">
      <c r="A2" s="3" t="s">
        <v>171</v>
      </c>
    </row>
    <row r="3" spans="1:20" x14ac:dyDescent="0.2">
      <c r="A3" s="59" t="s">
        <v>72</v>
      </c>
    </row>
    <row r="4" spans="1:20" x14ac:dyDescent="0.2">
      <c r="A4" s="59"/>
    </row>
    <row r="5" spans="1:20" ht="18" x14ac:dyDescent="0.2">
      <c r="A5" s="37"/>
      <c r="B5" s="46" t="s">
        <v>21</v>
      </c>
      <c r="C5" s="46" t="s">
        <v>46</v>
      </c>
      <c r="D5" s="46" t="s">
        <v>55</v>
      </c>
      <c r="E5" s="46" t="s">
        <v>56</v>
      </c>
      <c r="F5" s="46" t="s">
        <v>57</v>
      </c>
      <c r="G5" s="46" t="s">
        <v>47</v>
      </c>
      <c r="H5" s="46" t="s">
        <v>48</v>
      </c>
      <c r="I5" s="46" t="s">
        <v>49</v>
      </c>
      <c r="K5" s="112" t="s">
        <v>29</v>
      </c>
      <c r="L5" s="113" t="s">
        <v>21</v>
      </c>
      <c r="M5" s="113" t="s">
        <v>127</v>
      </c>
      <c r="N5" s="113" t="s">
        <v>55</v>
      </c>
      <c r="O5" s="113" t="s">
        <v>56</v>
      </c>
      <c r="P5" s="113" t="s">
        <v>57</v>
      </c>
      <c r="Q5" s="113" t="s">
        <v>47</v>
      </c>
      <c r="R5" s="113" t="s">
        <v>48</v>
      </c>
      <c r="S5" s="113" t="s">
        <v>49</v>
      </c>
    </row>
    <row r="6" spans="1:20" ht="21" customHeight="1" x14ac:dyDescent="0.2">
      <c r="A6" s="114" t="s">
        <v>50</v>
      </c>
      <c r="B6" s="115">
        <v>29.2</v>
      </c>
      <c r="C6" s="115">
        <v>18</v>
      </c>
      <c r="D6" s="115">
        <v>29.8</v>
      </c>
      <c r="E6" s="115">
        <v>63.2</v>
      </c>
      <c r="F6" s="115">
        <v>83.7</v>
      </c>
      <c r="G6" s="115">
        <v>91.6</v>
      </c>
      <c r="H6" s="115">
        <v>100</v>
      </c>
      <c r="I6" s="115">
        <v>100</v>
      </c>
      <c r="K6" s="117" t="s">
        <v>50</v>
      </c>
      <c r="L6" s="116">
        <v>33.9</v>
      </c>
      <c r="M6" s="116">
        <v>21</v>
      </c>
      <c r="N6" s="116">
        <v>34.299999999999997</v>
      </c>
      <c r="O6" s="116">
        <v>79.3</v>
      </c>
      <c r="P6" s="116">
        <v>84.3</v>
      </c>
      <c r="Q6" s="116">
        <v>91.2</v>
      </c>
      <c r="R6" s="116">
        <v>100</v>
      </c>
      <c r="S6" s="116">
        <v>100</v>
      </c>
      <c r="T6" s="54"/>
    </row>
    <row r="7" spans="1:20" ht="21" customHeight="1" x14ac:dyDescent="0.2">
      <c r="A7" s="114" t="s">
        <v>51</v>
      </c>
      <c r="B7" s="115">
        <v>28.4</v>
      </c>
      <c r="C7" s="115">
        <v>17.399999999999999</v>
      </c>
      <c r="D7" s="115">
        <v>30.1</v>
      </c>
      <c r="E7" s="115">
        <v>57.3</v>
      </c>
      <c r="F7" s="115">
        <v>86.4</v>
      </c>
      <c r="G7" s="115">
        <v>92.3</v>
      </c>
      <c r="H7" s="115">
        <v>96</v>
      </c>
      <c r="I7" s="115">
        <v>100</v>
      </c>
      <c r="K7" s="117" t="s">
        <v>51</v>
      </c>
      <c r="L7" s="116">
        <v>30.8</v>
      </c>
      <c r="M7" s="116">
        <v>19.7</v>
      </c>
      <c r="N7" s="116">
        <v>27.4</v>
      </c>
      <c r="O7" s="116">
        <v>63</v>
      </c>
      <c r="P7" s="116">
        <v>86.8</v>
      </c>
      <c r="Q7" s="116">
        <v>94.1</v>
      </c>
      <c r="R7" s="116">
        <v>100</v>
      </c>
      <c r="S7" s="116">
        <v>100</v>
      </c>
      <c r="T7" s="54"/>
    </row>
    <row r="8" spans="1:20" ht="21" customHeight="1" x14ac:dyDescent="0.2">
      <c r="A8" s="114" t="s">
        <v>52</v>
      </c>
      <c r="B8" s="115">
        <v>30.7</v>
      </c>
      <c r="C8" s="115">
        <v>18</v>
      </c>
      <c r="D8" s="115">
        <v>43.5</v>
      </c>
      <c r="E8" s="115">
        <v>56.1</v>
      </c>
      <c r="F8" s="115">
        <v>81.099999999999994</v>
      </c>
      <c r="G8" s="115">
        <v>81.8</v>
      </c>
      <c r="H8" s="115">
        <v>96</v>
      </c>
      <c r="I8" s="115">
        <v>100</v>
      </c>
      <c r="K8" s="117" t="s">
        <v>52</v>
      </c>
      <c r="L8" s="116">
        <v>30</v>
      </c>
      <c r="M8" s="116">
        <v>17.8</v>
      </c>
      <c r="N8" s="116">
        <v>36.5</v>
      </c>
      <c r="O8" s="116">
        <v>58.7</v>
      </c>
      <c r="P8" s="116">
        <v>82.7</v>
      </c>
      <c r="Q8" s="116">
        <v>81</v>
      </c>
      <c r="R8" s="116">
        <v>100</v>
      </c>
      <c r="S8" s="116">
        <v>100</v>
      </c>
      <c r="T8" s="54"/>
    </row>
    <row r="9" spans="1:20" ht="21" customHeight="1" x14ac:dyDescent="0.2">
      <c r="A9" s="114" t="s">
        <v>53</v>
      </c>
      <c r="B9" s="115">
        <v>21.6</v>
      </c>
      <c r="C9" s="115">
        <v>11.5</v>
      </c>
      <c r="D9" s="115">
        <v>18.399999999999999</v>
      </c>
      <c r="E9" s="115">
        <v>50.9</v>
      </c>
      <c r="F9" s="115">
        <v>79.400000000000006</v>
      </c>
      <c r="G9" s="115">
        <v>91.6</v>
      </c>
      <c r="H9" s="115">
        <v>95.8</v>
      </c>
      <c r="I9" s="115">
        <v>100</v>
      </c>
      <c r="K9" s="117" t="s">
        <v>53</v>
      </c>
      <c r="L9" s="116">
        <v>24.1</v>
      </c>
      <c r="M9" s="116">
        <v>12.8</v>
      </c>
      <c r="N9" s="116">
        <v>19.5</v>
      </c>
      <c r="O9" s="116">
        <v>56.7</v>
      </c>
      <c r="P9" s="116">
        <v>80.900000000000006</v>
      </c>
      <c r="Q9" s="116">
        <v>91.2</v>
      </c>
      <c r="R9" s="116">
        <v>95.6</v>
      </c>
      <c r="S9" s="116">
        <v>100</v>
      </c>
      <c r="T9" s="54"/>
    </row>
    <row r="10" spans="1:20" ht="21" customHeight="1" x14ac:dyDescent="0.2">
      <c r="A10" s="114" t="s">
        <v>54</v>
      </c>
      <c r="B10" s="115">
        <v>22.8</v>
      </c>
      <c r="C10" s="115">
        <v>10.1</v>
      </c>
      <c r="D10" s="115">
        <v>33.700000000000003</v>
      </c>
      <c r="E10" s="115">
        <v>54.5</v>
      </c>
      <c r="F10" s="115">
        <v>68.5</v>
      </c>
      <c r="G10" s="115">
        <v>62.5</v>
      </c>
      <c r="H10" s="115">
        <v>95.8</v>
      </c>
      <c r="I10" s="115">
        <v>100</v>
      </c>
      <c r="K10" s="117" t="s">
        <v>54</v>
      </c>
      <c r="L10" s="116">
        <v>21.9</v>
      </c>
      <c r="M10" s="116">
        <v>9.6</v>
      </c>
      <c r="N10" s="116">
        <v>28.2</v>
      </c>
      <c r="O10" s="116">
        <v>56.1</v>
      </c>
      <c r="P10" s="116">
        <v>69.3</v>
      </c>
      <c r="Q10" s="116">
        <v>65.3</v>
      </c>
      <c r="R10" s="116">
        <v>95.6</v>
      </c>
      <c r="S10" s="116">
        <v>100</v>
      </c>
      <c r="T10" s="54"/>
    </row>
    <row r="11" spans="1:20" ht="21" customHeight="1" x14ac:dyDescent="0.2">
      <c r="A11" s="114" t="s">
        <v>110</v>
      </c>
      <c r="B11" s="115">
        <v>16.600000000000001</v>
      </c>
      <c r="C11" s="115">
        <v>10.3</v>
      </c>
      <c r="D11" s="115">
        <v>14.2</v>
      </c>
      <c r="E11" s="115">
        <v>30.7</v>
      </c>
      <c r="F11" s="115">
        <v>59.5</v>
      </c>
      <c r="G11" s="115">
        <v>58.3</v>
      </c>
      <c r="H11" s="115">
        <v>82.2</v>
      </c>
      <c r="I11" s="115">
        <v>80.900000000000006</v>
      </c>
      <c r="K11" s="117" t="s">
        <v>110</v>
      </c>
      <c r="L11" s="116">
        <v>18.399999999999999</v>
      </c>
      <c r="M11" s="116">
        <v>11</v>
      </c>
      <c r="N11" s="116">
        <v>15.4</v>
      </c>
      <c r="O11" s="116">
        <v>36.4</v>
      </c>
      <c r="P11" s="116">
        <v>56.8</v>
      </c>
      <c r="Q11" s="116">
        <v>56.4</v>
      </c>
      <c r="R11" s="116">
        <v>85.6</v>
      </c>
      <c r="S11" s="116">
        <v>79</v>
      </c>
      <c r="T11" s="54"/>
    </row>
    <row r="12" spans="1:20" ht="21" customHeight="1" x14ac:dyDescent="0.2">
      <c r="A12" s="114" t="s">
        <v>108</v>
      </c>
      <c r="B12" s="115">
        <v>8.4</v>
      </c>
      <c r="C12" s="115">
        <v>5.2</v>
      </c>
      <c r="D12" s="115">
        <v>8.3000000000000007</v>
      </c>
      <c r="E12" s="115">
        <v>14.7</v>
      </c>
      <c r="F12" s="115">
        <v>17.600000000000001</v>
      </c>
      <c r="G12" s="115">
        <v>27.2</v>
      </c>
      <c r="H12" s="115">
        <v>54.7</v>
      </c>
      <c r="I12" s="115">
        <v>71.8</v>
      </c>
      <c r="K12" s="117" t="s">
        <v>108</v>
      </c>
      <c r="L12" s="116">
        <v>9.8000000000000007</v>
      </c>
      <c r="M12" s="116">
        <v>6.2</v>
      </c>
      <c r="N12" s="116">
        <v>10.199999999999999</v>
      </c>
      <c r="O12" s="116">
        <v>17.7</v>
      </c>
      <c r="P12" s="116">
        <v>17.399999999999999</v>
      </c>
      <c r="Q12" s="116">
        <v>26.1</v>
      </c>
      <c r="R12" s="116">
        <v>57</v>
      </c>
      <c r="S12" s="116">
        <v>69</v>
      </c>
      <c r="T12" s="54"/>
    </row>
    <row r="13" spans="1:20" ht="30" customHeight="1" x14ac:dyDescent="0.2">
      <c r="A13" s="114" t="s">
        <v>109</v>
      </c>
      <c r="B13" s="115">
        <v>12.8</v>
      </c>
      <c r="C13" s="115">
        <v>6.1</v>
      </c>
      <c r="D13" s="115">
        <v>12.4</v>
      </c>
      <c r="E13" s="115">
        <v>25.5</v>
      </c>
      <c r="F13" s="115">
        <v>47.8</v>
      </c>
      <c r="G13" s="115">
        <v>62.5</v>
      </c>
      <c r="H13" s="115">
        <v>91.3</v>
      </c>
      <c r="I13" s="115">
        <v>80.900000000000006</v>
      </c>
      <c r="K13" s="117" t="s">
        <v>109</v>
      </c>
      <c r="L13" s="116">
        <v>13.9</v>
      </c>
      <c r="M13" s="116">
        <v>6.4</v>
      </c>
      <c r="N13" s="116">
        <v>11.1</v>
      </c>
      <c r="O13" s="116">
        <v>29.7</v>
      </c>
      <c r="P13" s="116">
        <v>46.9</v>
      </c>
      <c r="Q13" s="116">
        <v>63.2</v>
      </c>
      <c r="R13" s="116">
        <v>95.1</v>
      </c>
      <c r="S13" s="116">
        <v>79</v>
      </c>
      <c r="T13" s="54"/>
    </row>
    <row r="14" spans="1:20" x14ac:dyDescent="0.2">
      <c r="A14" s="47"/>
      <c r="B14" s="47"/>
      <c r="C14" s="47"/>
      <c r="D14" s="47"/>
      <c r="E14" s="47"/>
      <c r="F14" s="47"/>
      <c r="G14" s="47"/>
      <c r="H14" s="47"/>
      <c r="I14" s="47"/>
    </row>
    <row r="16" spans="1:20" ht="15" x14ac:dyDescent="0.25">
      <c r="A16" s="3" t="s">
        <v>137</v>
      </c>
    </row>
    <row r="17" spans="1:20" x14ac:dyDescent="0.2">
      <c r="A17" s="59" t="s">
        <v>72</v>
      </c>
    </row>
    <row r="18" spans="1:20" x14ac:dyDescent="0.2">
      <c r="A18" s="59"/>
    </row>
    <row r="19" spans="1:20" ht="18" x14ac:dyDescent="0.2">
      <c r="A19" s="37"/>
      <c r="B19" s="46" t="s">
        <v>21</v>
      </c>
      <c r="C19" s="46" t="s">
        <v>46</v>
      </c>
      <c r="D19" s="46" t="s">
        <v>55</v>
      </c>
      <c r="E19" s="46" t="s">
        <v>56</v>
      </c>
      <c r="F19" s="46" t="s">
        <v>57</v>
      </c>
      <c r="G19" s="46" t="s">
        <v>47</v>
      </c>
      <c r="H19" s="46" t="s">
        <v>48</v>
      </c>
      <c r="I19" s="46" t="s">
        <v>49</v>
      </c>
      <c r="K19" s="112" t="s">
        <v>29</v>
      </c>
      <c r="L19" s="113" t="s">
        <v>21</v>
      </c>
      <c r="M19" s="113" t="s">
        <v>127</v>
      </c>
      <c r="N19" s="113" t="s">
        <v>55</v>
      </c>
      <c r="O19" s="113" t="s">
        <v>56</v>
      </c>
      <c r="P19" s="113" t="s">
        <v>57</v>
      </c>
      <c r="Q19" s="113" t="s">
        <v>47</v>
      </c>
      <c r="R19" s="113" t="s">
        <v>48</v>
      </c>
      <c r="S19" s="113" t="s">
        <v>49</v>
      </c>
    </row>
    <row r="20" spans="1:20" ht="21" customHeight="1" x14ac:dyDescent="0.2">
      <c r="A20" s="114" t="s">
        <v>50</v>
      </c>
      <c r="B20" s="115">
        <v>28.7</v>
      </c>
      <c r="C20" s="115">
        <v>17</v>
      </c>
      <c r="D20" s="115">
        <v>32.299999999999997</v>
      </c>
      <c r="E20" s="115">
        <v>60.8</v>
      </c>
      <c r="F20" s="115">
        <v>76.900000000000006</v>
      </c>
      <c r="G20" s="115">
        <v>94.6</v>
      </c>
      <c r="H20" s="115">
        <v>95</v>
      </c>
      <c r="I20" s="115">
        <v>93.4</v>
      </c>
      <c r="K20" s="117" t="s">
        <v>50</v>
      </c>
      <c r="L20" s="116">
        <v>33.299999999999997</v>
      </c>
      <c r="M20" s="116">
        <v>19.899999999999999</v>
      </c>
      <c r="N20" s="116">
        <v>39.200000000000003</v>
      </c>
      <c r="O20" s="116">
        <v>70</v>
      </c>
      <c r="P20" s="116">
        <v>79.3</v>
      </c>
      <c r="Q20" s="116">
        <v>94.4</v>
      </c>
      <c r="R20" s="116">
        <v>94.6</v>
      </c>
      <c r="S20" s="116">
        <v>92.9</v>
      </c>
      <c r="T20" s="54"/>
    </row>
    <row r="21" spans="1:20" ht="21" customHeight="1" x14ac:dyDescent="0.2">
      <c r="A21" s="114" t="s">
        <v>51</v>
      </c>
      <c r="B21" s="115">
        <v>31.1</v>
      </c>
      <c r="C21" s="115">
        <v>21.2</v>
      </c>
      <c r="D21" s="115">
        <v>27.8</v>
      </c>
      <c r="E21" s="115">
        <v>63.8</v>
      </c>
      <c r="F21" s="115">
        <v>86.1</v>
      </c>
      <c r="G21" s="115">
        <v>95.1</v>
      </c>
      <c r="H21" s="115">
        <v>87.9</v>
      </c>
      <c r="I21" s="115">
        <v>100</v>
      </c>
      <c r="K21" s="117" t="s">
        <v>51</v>
      </c>
      <c r="L21" s="116">
        <v>33.799999999999997</v>
      </c>
      <c r="M21" s="116">
        <v>23.4</v>
      </c>
      <c r="N21" s="116">
        <v>27.6</v>
      </c>
      <c r="O21" s="116">
        <v>65.400000000000006</v>
      </c>
      <c r="P21" s="116">
        <v>86.3</v>
      </c>
      <c r="Q21" s="116">
        <v>97.7</v>
      </c>
      <c r="R21" s="116">
        <v>86.9</v>
      </c>
      <c r="S21" s="116">
        <v>100</v>
      </c>
      <c r="T21" s="54"/>
    </row>
    <row r="22" spans="1:20" ht="21" customHeight="1" x14ac:dyDescent="0.2">
      <c r="A22" s="114" t="s">
        <v>52</v>
      </c>
      <c r="B22" s="115">
        <v>35.6</v>
      </c>
      <c r="C22" s="115">
        <v>21.3</v>
      </c>
      <c r="D22" s="115">
        <v>47.7</v>
      </c>
      <c r="E22" s="115">
        <v>70.900000000000006</v>
      </c>
      <c r="F22" s="115">
        <v>85</v>
      </c>
      <c r="G22" s="115">
        <v>89.7</v>
      </c>
      <c r="H22" s="115">
        <v>100</v>
      </c>
      <c r="I22" s="115">
        <v>100</v>
      </c>
      <c r="K22" s="117" t="s">
        <v>52</v>
      </c>
      <c r="L22" s="116">
        <v>34.299999999999997</v>
      </c>
      <c r="M22" s="116">
        <v>18.899999999999999</v>
      </c>
      <c r="N22" s="116">
        <v>46.9</v>
      </c>
      <c r="O22" s="116">
        <v>69</v>
      </c>
      <c r="P22" s="116">
        <v>86.8</v>
      </c>
      <c r="Q22" s="116">
        <v>92.1</v>
      </c>
      <c r="R22" s="116">
        <v>100</v>
      </c>
      <c r="S22" s="116">
        <v>100</v>
      </c>
      <c r="T22" s="54"/>
    </row>
    <row r="23" spans="1:20" ht="21" customHeight="1" x14ac:dyDescent="0.2">
      <c r="A23" s="114" t="s">
        <v>53</v>
      </c>
      <c r="B23" s="115">
        <v>22.2</v>
      </c>
      <c r="C23" s="115">
        <v>11.9</v>
      </c>
      <c r="D23" s="115">
        <v>20.399999999999999</v>
      </c>
      <c r="E23" s="115">
        <v>52</v>
      </c>
      <c r="F23" s="115">
        <v>79.099999999999994</v>
      </c>
      <c r="G23" s="115">
        <v>89.3</v>
      </c>
      <c r="H23" s="115">
        <v>87.9</v>
      </c>
      <c r="I23" s="115">
        <v>93.4</v>
      </c>
      <c r="K23" s="117" t="s">
        <v>53</v>
      </c>
      <c r="L23" s="116">
        <v>24.8</v>
      </c>
      <c r="M23" s="116">
        <v>13.4</v>
      </c>
      <c r="N23" s="116">
        <v>21.7</v>
      </c>
      <c r="O23" s="116">
        <v>55.2</v>
      </c>
      <c r="P23" s="116">
        <v>80.3</v>
      </c>
      <c r="Q23" s="116">
        <v>89</v>
      </c>
      <c r="R23" s="116">
        <v>86.9</v>
      </c>
      <c r="S23" s="116">
        <v>92.9</v>
      </c>
      <c r="T23" s="54"/>
    </row>
    <row r="24" spans="1:20" ht="21" customHeight="1" x14ac:dyDescent="0.2">
      <c r="A24" s="114" t="s">
        <v>54</v>
      </c>
      <c r="B24" s="115">
        <v>25.6</v>
      </c>
      <c r="C24" s="115">
        <v>13.7</v>
      </c>
      <c r="D24" s="115">
        <v>32.299999999999997</v>
      </c>
      <c r="E24" s="115">
        <v>58.2</v>
      </c>
      <c r="F24" s="115">
        <v>71.599999999999994</v>
      </c>
      <c r="G24" s="115">
        <v>70.900000000000006</v>
      </c>
      <c r="H24" s="115">
        <v>86.8</v>
      </c>
      <c r="I24" s="115">
        <v>93.4</v>
      </c>
      <c r="K24" s="117" t="s">
        <v>54</v>
      </c>
      <c r="L24" s="116">
        <v>23.9</v>
      </c>
      <c r="M24" s="116">
        <v>11.2</v>
      </c>
      <c r="N24" s="116">
        <v>29.4</v>
      </c>
      <c r="O24" s="116">
        <v>56.9</v>
      </c>
      <c r="P24" s="116">
        <v>72.3</v>
      </c>
      <c r="Q24" s="116">
        <v>70.099999999999994</v>
      </c>
      <c r="R24" s="116">
        <v>93.4</v>
      </c>
      <c r="S24" s="116">
        <v>92.9</v>
      </c>
      <c r="T24" s="54"/>
    </row>
    <row r="25" spans="1:20" ht="21" customHeight="1" x14ac:dyDescent="0.2">
      <c r="A25" s="114" t="s">
        <v>110</v>
      </c>
      <c r="B25" s="115">
        <v>14.2</v>
      </c>
      <c r="C25" s="115">
        <v>7.7</v>
      </c>
      <c r="D25" s="115">
        <v>16.3</v>
      </c>
      <c r="E25" s="115">
        <v>27.4</v>
      </c>
      <c r="F25" s="115">
        <v>39.799999999999997</v>
      </c>
      <c r="G25" s="115">
        <v>57.6</v>
      </c>
      <c r="H25" s="115">
        <v>66.2</v>
      </c>
      <c r="I25" s="115">
        <v>66.3</v>
      </c>
      <c r="K25" s="117" t="s">
        <v>110</v>
      </c>
      <c r="L25" s="116">
        <v>15.9</v>
      </c>
      <c r="M25" s="116">
        <v>8.6999999999999993</v>
      </c>
      <c r="N25" s="116">
        <v>18.3</v>
      </c>
      <c r="O25" s="116">
        <v>29</v>
      </c>
      <c r="P25" s="116">
        <v>42</v>
      </c>
      <c r="Q25" s="116">
        <v>56.4</v>
      </c>
      <c r="R25" s="116">
        <v>63.6</v>
      </c>
      <c r="S25" s="116">
        <v>63.6</v>
      </c>
      <c r="T25" s="54"/>
    </row>
    <row r="26" spans="1:20" ht="21" customHeight="1" x14ac:dyDescent="0.2">
      <c r="A26" s="114" t="s">
        <v>108</v>
      </c>
      <c r="B26" s="115">
        <v>9.6</v>
      </c>
      <c r="C26" s="115">
        <v>5.9</v>
      </c>
      <c r="D26" s="115">
        <v>7.7</v>
      </c>
      <c r="E26" s="115">
        <v>21.2</v>
      </c>
      <c r="F26" s="115">
        <v>19.600000000000001</v>
      </c>
      <c r="G26" s="115">
        <v>28.8</v>
      </c>
      <c r="H26" s="115">
        <v>66.2</v>
      </c>
      <c r="I26" s="115">
        <v>72.2</v>
      </c>
      <c r="K26" s="117" t="s">
        <v>108</v>
      </c>
      <c r="L26" s="116">
        <v>10.6</v>
      </c>
      <c r="M26" s="116">
        <v>6.7</v>
      </c>
      <c r="N26" s="116">
        <v>8.4</v>
      </c>
      <c r="O26" s="116">
        <v>22.2</v>
      </c>
      <c r="P26" s="116">
        <v>20</v>
      </c>
      <c r="Q26" s="116">
        <v>29.6</v>
      </c>
      <c r="R26" s="116">
        <v>63.7</v>
      </c>
      <c r="S26" s="116">
        <v>70</v>
      </c>
      <c r="T26" s="54"/>
    </row>
    <row r="27" spans="1:20" ht="30" customHeight="1" x14ac:dyDescent="0.2">
      <c r="A27" s="114" t="s">
        <v>109</v>
      </c>
      <c r="B27" s="115">
        <v>9.6999999999999993</v>
      </c>
      <c r="C27" s="115">
        <v>5.0999999999999996</v>
      </c>
      <c r="D27" s="115">
        <v>10</v>
      </c>
      <c r="E27" s="115">
        <v>20.2</v>
      </c>
      <c r="F27" s="115">
        <v>24</v>
      </c>
      <c r="G27" s="115">
        <v>31.1</v>
      </c>
      <c r="H27" s="115">
        <v>70.900000000000006</v>
      </c>
      <c r="I27" s="115">
        <v>80.8</v>
      </c>
      <c r="K27" s="117" t="s">
        <v>109</v>
      </c>
      <c r="L27" s="116">
        <v>10.7</v>
      </c>
      <c r="M27" s="116">
        <v>4.4000000000000004</v>
      </c>
      <c r="N27" s="116">
        <v>12</v>
      </c>
      <c r="O27" s="116">
        <v>26.2</v>
      </c>
      <c r="P27" s="116">
        <v>26.2</v>
      </c>
      <c r="Q27" s="116">
        <v>31.9</v>
      </c>
      <c r="R27" s="116">
        <v>76.3</v>
      </c>
      <c r="S27" s="116">
        <v>79.3</v>
      </c>
      <c r="T27" s="54"/>
    </row>
    <row r="28" spans="1:20" x14ac:dyDescent="0.2">
      <c r="A28" s="47"/>
      <c r="B28" s="47"/>
      <c r="C28" s="47"/>
      <c r="D28" s="47"/>
      <c r="E28" s="47"/>
      <c r="F28" s="47"/>
      <c r="G28" s="47"/>
      <c r="H28" s="47"/>
      <c r="I28" s="47"/>
    </row>
    <row r="31" spans="1:20" ht="15" x14ac:dyDescent="0.25">
      <c r="A31" s="3" t="s">
        <v>103</v>
      </c>
    </row>
    <row r="32" spans="1:20" x14ac:dyDescent="0.2">
      <c r="A32" s="59" t="s">
        <v>72</v>
      </c>
    </row>
    <row r="33" spans="1:20" x14ac:dyDescent="0.2">
      <c r="A33" s="59"/>
    </row>
    <row r="34" spans="1:20" ht="18" x14ac:dyDescent="0.2">
      <c r="A34" s="37"/>
      <c r="B34" s="46" t="s">
        <v>21</v>
      </c>
      <c r="C34" s="46" t="s">
        <v>46</v>
      </c>
      <c r="D34" s="46" t="s">
        <v>55</v>
      </c>
      <c r="E34" s="46" t="s">
        <v>56</v>
      </c>
      <c r="F34" s="46" t="s">
        <v>57</v>
      </c>
      <c r="G34" s="46" t="s">
        <v>47</v>
      </c>
      <c r="H34" s="46" t="s">
        <v>48</v>
      </c>
      <c r="I34" s="46" t="s">
        <v>49</v>
      </c>
      <c r="K34" s="112" t="s">
        <v>29</v>
      </c>
      <c r="L34" s="113" t="s">
        <v>21</v>
      </c>
      <c r="M34" s="113" t="s">
        <v>127</v>
      </c>
      <c r="N34" s="113" t="s">
        <v>55</v>
      </c>
      <c r="O34" s="113" t="s">
        <v>56</v>
      </c>
      <c r="P34" s="113" t="s">
        <v>57</v>
      </c>
      <c r="Q34" s="113" t="s">
        <v>47</v>
      </c>
      <c r="R34" s="113" t="s">
        <v>48</v>
      </c>
      <c r="S34" s="113" t="s">
        <v>49</v>
      </c>
    </row>
    <row r="35" spans="1:20" ht="21" customHeight="1" x14ac:dyDescent="0.2">
      <c r="A35" s="114" t="s">
        <v>50</v>
      </c>
      <c r="B35" s="115">
        <v>31.3</v>
      </c>
      <c r="C35" s="115">
        <v>20.2</v>
      </c>
      <c r="D35" s="115">
        <v>34.5</v>
      </c>
      <c r="E35" s="115">
        <v>60.2</v>
      </c>
      <c r="F35" s="115">
        <v>81.5</v>
      </c>
      <c r="G35" s="115">
        <v>88.7</v>
      </c>
      <c r="H35" s="115">
        <v>100</v>
      </c>
      <c r="I35" s="115">
        <v>86.8</v>
      </c>
      <c r="K35" s="117" t="s">
        <v>50</v>
      </c>
      <c r="L35" s="116">
        <v>40.5</v>
      </c>
      <c r="M35" s="116">
        <v>27.4</v>
      </c>
      <c r="N35" s="116">
        <v>45.6</v>
      </c>
      <c r="O35" s="116">
        <v>71.7</v>
      </c>
      <c r="P35" s="116">
        <v>84.6</v>
      </c>
      <c r="Q35" s="116">
        <v>88.4</v>
      </c>
      <c r="R35" s="116">
        <v>100</v>
      </c>
      <c r="S35" s="116">
        <v>86.8</v>
      </c>
      <c r="T35" s="54"/>
    </row>
    <row r="36" spans="1:20" ht="21" customHeight="1" x14ac:dyDescent="0.2">
      <c r="A36" s="114" t="s">
        <v>51</v>
      </c>
      <c r="B36" s="115">
        <v>30.8</v>
      </c>
      <c r="C36" s="115">
        <v>20.399999999999999</v>
      </c>
      <c r="D36" s="115">
        <v>30</v>
      </c>
      <c r="E36" s="115">
        <v>57.6</v>
      </c>
      <c r="F36" s="115">
        <v>88.4</v>
      </c>
      <c r="G36" s="115">
        <v>91.1</v>
      </c>
      <c r="H36" s="115">
        <v>91</v>
      </c>
      <c r="I36" s="115" t="s">
        <v>107</v>
      </c>
      <c r="K36" s="117" t="s">
        <v>51</v>
      </c>
      <c r="L36" s="116">
        <v>36</v>
      </c>
      <c r="M36" s="116">
        <v>24.4</v>
      </c>
      <c r="N36" s="116">
        <v>35.299999999999997</v>
      </c>
      <c r="O36" s="116">
        <v>59.7</v>
      </c>
      <c r="P36" s="116">
        <v>89.9</v>
      </c>
      <c r="Q36" s="116">
        <v>93.7</v>
      </c>
      <c r="R36" s="116">
        <v>89.9</v>
      </c>
      <c r="S36" s="116">
        <v>86.8</v>
      </c>
      <c r="T36" s="54"/>
    </row>
    <row r="37" spans="1:20" ht="21" customHeight="1" x14ac:dyDescent="0.2">
      <c r="A37" s="114" t="s">
        <v>52</v>
      </c>
      <c r="B37" s="115">
        <v>38.4</v>
      </c>
      <c r="C37" s="115">
        <v>27.1</v>
      </c>
      <c r="D37" s="115">
        <v>44.9</v>
      </c>
      <c r="E37" s="115">
        <v>65.900000000000006</v>
      </c>
      <c r="F37" s="115">
        <v>89.1</v>
      </c>
      <c r="G37" s="115">
        <v>83.3</v>
      </c>
      <c r="H37" s="115">
        <v>100</v>
      </c>
      <c r="I37" s="115">
        <v>74.2</v>
      </c>
      <c r="K37" s="117" t="s">
        <v>52</v>
      </c>
      <c r="L37" s="116">
        <v>38.5</v>
      </c>
      <c r="M37" s="116">
        <v>25.9</v>
      </c>
      <c r="N37" s="116">
        <v>43.3</v>
      </c>
      <c r="O37" s="116">
        <v>63.7</v>
      </c>
      <c r="P37" s="116">
        <v>90.6</v>
      </c>
      <c r="Q37" s="116">
        <v>82.8</v>
      </c>
      <c r="R37" s="116">
        <v>100</v>
      </c>
      <c r="S37" s="116">
        <v>74.2</v>
      </c>
      <c r="T37" s="54"/>
    </row>
    <row r="38" spans="1:20" ht="21" customHeight="1" x14ac:dyDescent="0.2">
      <c r="A38" s="114" t="s">
        <v>53</v>
      </c>
      <c r="B38" s="115">
        <v>23.5</v>
      </c>
      <c r="C38" s="115">
        <v>14.7</v>
      </c>
      <c r="D38" s="115">
        <v>21.1</v>
      </c>
      <c r="E38" s="115">
        <v>42</v>
      </c>
      <c r="F38" s="115">
        <v>84.3</v>
      </c>
      <c r="G38" s="115">
        <v>89.2</v>
      </c>
      <c r="H38" s="115">
        <v>91</v>
      </c>
      <c r="I38" s="115" t="s">
        <v>107</v>
      </c>
      <c r="K38" s="117" t="s">
        <v>53</v>
      </c>
      <c r="L38" s="116">
        <v>28.2</v>
      </c>
      <c r="M38" s="116">
        <v>17.899999999999999</v>
      </c>
      <c r="N38" s="116">
        <v>25.2</v>
      </c>
      <c r="O38" s="116">
        <v>40.9</v>
      </c>
      <c r="P38" s="116">
        <v>88.2</v>
      </c>
      <c r="Q38" s="116">
        <v>91.8</v>
      </c>
      <c r="R38" s="116">
        <v>89.9</v>
      </c>
      <c r="S38" s="116">
        <v>86.8</v>
      </c>
      <c r="T38" s="54"/>
    </row>
    <row r="39" spans="1:20" ht="21" customHeight="1" x14ac:dyDescent="0.2">
      <c r="A39" s="114" t="s">
        <v>54</v>
      </c>
      <c r="B39" s="115">
        <v>24.6</v>
      </c>
      <c r="C39" s="115">
        <v>12.8</v>
      </c>
      <c r="D39" s="115">
        <v>31.3</v>
      </c>
      <c r="E39" s="115">
        <v>57.6</v>
      </c>
      <c r="F39" s="115">
        <v>65.099999999999994</v>
      </c>
      <c r="G39" s="115">
        <v>73.400000000000006</v>
      </c>
      <c r="H39" s="115">
        <v>84.9</v>
      </c>
      <c r="I39" s="115">
        <v>86.8</v>
      </c>
      <c r="K39" s="117" t="s">
        <v>54</v>
      </c>
      <c r="L39" s="116">
        <v>26</v>
      </c>
      <c r="M39" s="116">
        <v>12.5</v>
      </c>
      <c r="N39" s="116">
        <v>31.6</v>
      </c>
      <c r="O39" s="116">
        <v>57.4</v>
      </c>
      <c r="P39" s="116">
        <v>69.7</v>
      </c>
      <c r="Q39" s="116">
        <v>72.599999999999994</v>
      </c>
      <c r="R39" s="116">
        <v>89.1</v>
      </c>
      <c r="S39" s="116">
        <v>86.8</v>
      </c>
      <c r="T39" s="54"/>
    </row>
    <row r="40" spans="1:20" ht="21" customHeight="1" x14ac:dyDescent="0.2">
      <c r="A40" s="114" t="s">
        <v>110</v>
      </c>
      <c r="B40" s="115">
        <v>14.7</v>
      </c>
      <c r="C40" s="115">
        <v>10</v>
      </c>
      <c r="D40" s="115">
        <v>14.6</v>
      </c>
      <c r="E40" s="115">
        <v>26.4</v>
      </c>
      <c r="F40" s="115">
        <v>35.5</v>
      </c>
      <c r="G40" s="115">
        <v>50.3</v>
      </c>
      <c r="H40" s="115">
        <v>70.099999999999994</v>
      </c>
      <c r="I40" s="115">
        <v>24.7</v>
      </c>
      <c r="K40" s="117" t="s">
        <v>110</v>
      </c>
      <c r="L40" s="116">
        <v>19.100000000000001</v>
      </c>
      <c r="M40" s="116">
        <v>13.7</v>
      </c>
      <c r="N40" s="116">
        <v>18.5</v>
      </c>
      <c r="O40" s="116">
        <v>32.700000000000003</v>
      </c>
      <c r="P40" s="116">
        <v>35.299999999999997</v>
      </c>
      <c r="Q40" s="116">
        <v>48.9</v>
      </c>
      <c r="R40" s="116">
        <v>66.5</v>
      </c>
      <c r="S40" s="116">
        <v>24.7</v>
      </c>
      <c r="T40" s="54"/>
    </row>
    <row r="41" spans="1:20" ht="21" customHeight="1" x14ac:dyDescent="0.2">
      <c r="A41" s="114" t="s">
        <v>108</v>
      </c>
      <c r="B41" s="115">
        <v>9.5</v>
      </c>
      <c r="C41" s="115">
        <v>5.5</v>
      </c>
      <c r="D41" s="115">
        <v>11</v>
      </c>
      <c r="E41" s="115">
        <v>16.899999999999999</v>
      </c>
      <c r="F41" s="115">
        <v>12.3</v>
      </c>
      <c r="G41" s="115">
        <v>42.1</v>
      </c>
      <c r="H41" s="115">
        <v>66.099999999999994</v>
      </c>
      <c r="I41" s="115">
        <v>62.8</v>
      </c>
      <c r="K41" s="117" t="s">
        <v>108</v>
      </c>
      <c r="L41" s="116">
        <v>11.8</v>
      </c>
      <c r="M41" s="116">
        <v>6.8</v>
      </c>
      <c r="N41" s="116">
        <v>14.3</v>
      </c>
      <c r="O41" s="116">
        <v>18.8</v>
      </c>
      <c r="P41" s="116">
        <v>13.2</v>
      </c>
      <c r="Q41" s="116">
        <v>43.4</v>
      </c>
      <c r="R41" s="116">
        <v>62</v>
      </c>
      <c r="S41" s="116">
        <v>62.8</v>
      </c>
      <c r="T41" s="54"/>
    </row>
    <row r="42" spans="1:20" ht="28.5" customHeight="1" x14ac:dyDescent="0.2">
      <c r="A42" s="114" t="s">
        <v>109</v>
      </c>
      <c r="B42" s="115">
        <v>9.4</v>
      </c>
      <c r="C42" s="115">
        <v>6.5</v>
      </c>
      <c r="D42" s="115">
        <v>9.1</v>
      </c>
      <c r="E42" s="115">
        <v>16.8</v>
      </c>
      <c r="F42" s="115">
        <v>12</v>
      </c>
      <c r="G42" s="115">
        <v>30.2</v>
      </c>
      <c r="H42" s="115">
        <v>50.5</v>
      </c>
      <c r="I42" s="115">
        <v>61.9</v>
      </c>
      <c r="K42" s="117" t="s">
        <v>109</v>
      </c>
      <c r="L42" s="116">
        <v>11.1</v>
      </c>
      <c r="M42" s="116">
        <v>7.8</v>
      </c>
      <c r="N42" s="116">
        <v>10.9</v>
      </c>
      <c r="O42" s="116">
        <v>16.7</v>
      </c>
      <c r="P42" s="116">
        <v>12.9</v>
      </c>
      <c r="Q42" s="116">
        <v>31</v>
      </c>
      <c r="R42" s="116">
        <v>50.5</v>
      </c>
      <c r="S42" s="116">
        <v>61.9</v>
      </c>
      <c r="T42" s="54"/>
    </row>
    <row r="43" spans="1:20" x14ac:dyDescent="0.2">
      <c r="A43" s="47"/>
      <c r="B43" s="47"/>
      <c r="C43" s="47"/>
      <c r="D43" s="47"/>
      <c r="E43" s="47"/>
      <c r="F43" s="47"/>
      <c r="G43" s="47"/>
      <c r="H43" s="47"/>
      <c r="I43" s="47"/>
    </row>
    <row r="45" spans="1:20" ht="15" x14ac:dyDescent="0.25">
      <c r="A45" s="3" t="s">
        <v>118</v>
      </c>
    </row>
    <row r="46" spans="1:20" x14ac:dyDescent="0.2">
      <c r="A46" s="59" t="s">
        <v>72</v>
      </c>
    </row>
    <row r="47" spans="1:20" x14ac:dyDescent="0.2">
      <c r="A47" s="59"/>
    </row>
    <row r="48" spans="1:20" ht="18" x14ac:dyDescent="0.2">
      <c r="A48" s="37"/>
      <c r="B48" s="46" t="s">
        <v>21</v>
      </c>
      <c r="C48" s="46" t="s">
        <v>46</v>
      </c>
      <c r="D48" s="46" t="s">
        <v>55</v>
      </c>
      <c r="E48" s="46" t="s">
        <v>56</v>
      </c>
      <c r="F48" s="46" t="s">
        <v>57</v>
      </c>
      <c r="G48" s="46" t="s">
        <v>47</v>
      </c>
      <c r="H48" s="46" t="s">
        <v>48</v>
      </c>
      <c r="I48" s="46" t="s">
        <v>49</v>
      </c>
      <c r="K48" s="112" t="s">
        <v>29</v>
      </c>
      <c r="L48" s="113" t="s">
        <v>21</v>
      </c>
      <c r="M48" s="113" t="s">
        <v>127</v>
      </c>
      <c r="N48" s="113" t="s">
        <v>55</v>
      </c>
      <c r="O48" s="113" t="s">
        <v>56</v>
      </c>
      <c r="P48" s="113" t="s">
        <v>57</v>
      </c>
      <c r="Q48" s="113" t="s">
        <v>47</v>
      </c>
      <c r="R48" s="113" t="s">
        <v>48</v>
      </c>
      <c r="S48" s="113" t="s">
        <v>49</v>
      </c>
    </row>
    <row r="49" spans="1:19" ht="18.75" x14ac:dyDescent="0.2">
      <c r="A49" s="114" t="s">
        <v>50</v>
      </c>
      <c r="B49" s="115">
        <v>31.3</v>
      </c>
      <c r="C49" s="115">
        <v>20</v>
      </c>
      <c r="D49" s="115">
        <v>31.7</v>
      </c>
      <c r="E49" s="115">
        <v>65.7</v>
      </c>
      <c r="F49" s="115">
        <v>76.900000000000006</v>
      </c>
      <c r="G49" s="115">
        <v>94.6</v>
      </c>
      <c r="H49" s="115">
        <v>100</v>
      </c>
      <c r="I49" s="115">
        <v>100</v>
      </c>
      <c r="K49" s="117" t="s">
        <v>50</v>
      </c>
      <c r="L49" s="116">
        <v>40.299999999999997</v>
      </c>
      <c r="M49" s="116">
        <v>25.1</v>
      </c>
      <c r="N49" s="116">
        <v>42.3</v>
      </c>
      <c r="O49" s="116">
        <v>76</v>
      </c>
      <c r="P49" s="116">
        <v>81.7</v>
      </c>
      <c r="Q49" s="116">
        <v>94.3</v>
      </c>
      <c r="R49" s="116">
        <v>100</v>
      </c>
      <c r="S49" s="116">
        <v>100</v>
      </c>
    </row>
    <row r="50" spans="1:19" x14ac:dyDescent="0.2">
      <c r="A50" s="114" t="s">
        <v>51</v>
      </c>
      <c r="B50" s="115">
        <v>29.7</v>
      </c>
      <c r="C50" s="115">
        <v>18.600000000000001</v>
      </c>
      <c r="D50" s="115">
        <v>29.6</v>
      </c>
      <c r="E50" s="115">
        <v>63</v>
      </c>
      <c r="F50" s="115">
        <v>80.5</v>
      </c>
      <c r="G50" s="115">
        <v>92.5</v>
      </c>
      <c r="H50" s="115">
        <v>94.6</v>
      </c>
      <c r="I50" s="115">
        <v>100</v>
      </c>
      <c r="K50" s="117" t="s">
        <v>51</v>
      </c>
      <c r="L50" s="116">
        <v>36.700000000000003</v>
      </c>
      <c r="M50" s="116">
        <v>23.1</v>
      </c>
      <c r="N50" s="116">
        <v>33</v>
      </c>
      <c r="O50" s="116">
        <v>68.7</v>
      </c>
      <c r="P50" s="116">
        <v>84.2</v>
      </c>
      <c r="Q50" s="116">
        <v>94.6</v>
      </c>
      <c r="R50" s="116">
        <v>94.6</v>
      </c>
      <c r="S50" s="116">
        <v>100</v>
      </c>
    </row>
    <row r="51" spans="1:19" x14ac:dyDescent="0.2">
      <c r="A51" s="114" t="s">
        <v>52</v>
      </c>
      <c r="B51" s="115">
        <v>37.9</v>
      </c>
      <c r="C51" s="115">
        <v>26.6</v>
      </c>
      <c r="D51" s="115">
        <v>39.299999999999997</v>
      </c>
      <c r="E51" s="115">
        <v>74.8</v>
      </c>
      <c r="F51" s="115">
        <v>82.5</v>
      </c>
      <c r="G51" s="115">
        <v>87.1</v>
      </c>
      <c r="H51" s="115">
        <v>94.8</v>
      </c>
      <c r="I51" s="115">
        <v>100</v>
      </c>
      <c r="K51" s="117" t="s">
        <v>52</v>
      </c>
      <c r="L51" s="116">
        <v>36.700000000000003</v>
      </c>
      <c r="M51" s="116">
        <v>21.6</v>
      </c>
      <c r="N51" s="116">
        <v>36.200000000000003</v>
      </c>
      <c r="O51" s="116">
        <v>74.099999999999994</v>
      </c>
      <c r="P51" s="116">
        <v>84.6</v>
      </c>
      <c r="Q51" s="116">
        <v>86.3</v>
      </c>
      <c r="R51" s="116">
        <v>94.8</v>
      </c>
      <c r="S51" s="116">
        <v>100</v>
      </c>
    </row>
    <row r="52" spans="1:19" x14ac:dyDescent="0.2">
      <c r="A52" s="114" t="s">
        <v>53</v>
      </c>
      <c r="B52" s="115">
        <v>21.9</v>
      </c>
      <c r="C52" s="115">
        <v>11</v>
      </c>
      <c r="D52" s="115">
        <v>20.9</v>
      </c>
      <c r="E52" s="115">
        <v>50.1</v>
      </c>
      <c r="F52" s="115">
        <v>82.2</v>
      </c>
      <c r="G52" s="115">
        <v>86.7</v>
      </c>
      <c r="H52" s="115">
        <v>89.5</v>
      </c>
      <c r="I52" s="115">
        <v>100</v>
      </c>
      <c r="K52" s="117" t="s">
        <v>128</v>
      </c>
      <c r="L52" s="116">
        <v>28.1</v>
      </c>
      <c r="M52" s="116">
        <v>14.5</v>
      </c>
      <c r="N52" s="116">
        <v>25.2</v>
      </c>
      <c r="O52" s="116">
        <v>52.3</v>
      </c>
      <c r="P52" s="116">
        <v>84.3</v>
      </c>
      <c r="Q52" s="116">
        <v>88.5</v>
      </c>
      <c r="R52" s="116">
        <v>89.5</v>
      </c>
      <c r="S52" s="116">
        <v>100</v>
      </c>
    </row>
    <row r="53" spans="1:19" ht="18.75" x14ac:dyDescent="0.2">
      <c r="A53" s="114" t="s">
        <v>54</v>
      </c>
      <c r="B53" s="115">
        <v>24.5</v>
      </c>
      <c r="C53" s="115">
        <v>13.6</v>
      </c>
      <c r="D53" s="115">
        <v>29.3</v>
      </c>
      <c r="E53" s="115">
        <v>53.2</v>
      </c>
      <c r="F53" s="115">
        <v>60.8</v>
      </c>
      <c r="G53" s="115">
        <v>78.8</v>
      </c>
      <c r="H53" s="115">
        <v>88.4</v>
      </c>
      <c r="I53" s="115">
        <v>83.2</v>
      </c>
      <c r="K53" s="117" t="s">
        <v>129</v>
      </c>
      <c r="L53" s="116">
        <v>25.3</v>
      </c>
      <c r="M53" s="116">
        <v>11</v>
      </c>
      <c r="N53" s="116">
        <v>29.4</v>
      </c>
      <c r="O53" s="116">
        <v>53.1</v>
      </c>
      <c r="P53" s="116">
        <v>61</v>
      </c>
      <c r="Q53" s="116">
        <v>80.7</v>
      </c>
      <c r="R53" s="116">
        <v>88.4</v>
      </c>
      <c r="S53" s="116">
        <v>83.2</v>
      </c>
    </row>
    <row r="56" spans="1:19" ht="15" x14ac:dyDescent="0.25">
      <c r="A56" s="3" t="s">
        <v>119</v>
      </c>
    </row>
    <row r="57" spans="1:19" x14ac:dyDescent="0.2">
      <c r="A57" s="59" t="s">
        <v>72</v>
      </c>
    </row>
    <row r="58" spans="1:19" x14ac:dyDescent="0.2">
      <c r="A58" s="59"/>
    </row>
    <row r="59" spans="1:19" ht="18" x14ac:dyDescent="0.2">
      <c r="A59" s="37"/>
      <c r="B59" s="46" t="s">
        <v>21</v>
      </c>
      <c r="C59" s="46" t="s">
        <v>46</v>
      </c>
      <c r="D59" s="46" t="s">
        <v>55</v>
      </c>
      <c r="E59" s="46" t="s">
        <v>56</v>
      </c>
      <c r="F59" s="46" t="s">
        <v>57</v>
      </c>
      <c r="G59" s="46" t="s">
        <v>47</v>
      </c>
      <c r="H59" s="46" t="s">
        <v>48</v>
      </c>
      <c r="I59" s="46" t="s">
        <v>49</v>
      </c>
      <c r="K59" s="112" t="s">
        <v>29</v>
      </c>
      <c r="L59" s="113" t="s">
        <v>21</v>
      </c>
      <c r="M59" s="113" t="s">
        <v>127</v>
      </c>
      <c r="N59" s="113" t="s">
        <v>55</v>
      </c>
      <c r="O59" s="113" t="s">
        <v>56</v>
      </c>
      <c r="P59" s="113" t="s">
        <v>57</v>
      </c>
      <c r="Q59" s="113" t="s">
        <v>47</v>
      </c>
      <c r="R59" s="113" t="s">
        <v>48</v>
      </c>
      <c r="S59" s="113" t="s">
        <v>49</v>
      </c>
    </row>
    <row r="60" spans="1:19" ht="18.75" x14ac:dyDescent="0.2">
      <c r="A60" s="114" t="s">
        <v>50</v>
      </c>
      <c r="B60" s="115">
        <v>38.200000000000003</v>
      </c>
      <c r="C60" s="115">
        <v>24.2</v>
      </c>
      <c r="D60" s="115">
        <v>37.299999999999997</v>
      </c>
      <c r="E60" s="115">
        <v>73.400000000000006</v>
      </c>
      <c r="F60" s="115">
        <v>77.8</v>
      </c>
      <c r="G60" s="115">
        <v>100</v>
      </c>
      <c r="H60" s="115">
        <v>92.3</v>
      </c>
      <c r="I60" s="115">
        <v>100</v>
      </c>
      <c r="K60" s="117" t="s">
        <v>50</v>
      </c>
      <c r="L60" s="116">
        <v>48.4</v>
      </c>
      <c r="M60" s="116">
        <v>30.4</v>
      </c>
      <c r="N60" s="116">
        <v>48.5</v>
      </c>
      <c r="O60" s="116">
        <v>88.1</v>
      </c>
      <c r="P60" s="116">
        <v>79.099999999999994</v>
      </c>
      <c r="Q60" s="116">
        <v>100</v>
      </c>
      <c r="R60" s="116">
        <v>91.6</v>
      </c>
      <c r="S60" s="116">
        <v>100</v>
      </c>
    </row>
    <row r="61" spans="1:19" x14ac:dyDescent="0.2">
      <c r="A61" s="114" t="s">
        <v>51</v>
      </c>
      <c r="B61" s="115">
        <v>33.200000000000003</v>
      </c>
      <c r="C61" s="115">
        <v>18</v>
      </c>
      <c r="D61" s="115">
        <v>30.6</v>
      </c>
      <c r="E61" s="115">
        <v>72.400000000000006</v>
      </c>
      <c r="F61" s="115">
        <v>86.2</v>
      </c>
      <c r="G61" s="115">
        <v>92.5</v>
      </c>
      <c r="H61" s="115">
        <v>93.8</v>
      </c>
      <c r="I61" s="115">
        <v>83.7</v>
      </c>
      <c r="K61" s="117" t="s">
        <v>51</v>
      </c>
      <c r="L61" s="116">
        <v>39.700000000000003</v>
      </c>
      <c r="M61" s="116">
        <v>22</v>
      </c>
      <c r="N61" s="116">
        <v>35</v>
      </c>
      <c r="O61" s="116">
        <v>78.7</v>
      </c>
      <c r="P61" s="116">
        <v>86.6</v>
      </c>
      <c r="Q61" s="116">
        <v>92</v>
      </c>
      <c r="R61" s="116">
        <v>93.2</v>
      </c>
      <c r="S61" s="116">
        <v>83.7</v>
      </c>
    </row>
    <row r="62" spans="1:19" x14ac:dyDescent="0.2">
      <c r="A62" s="114" t="s">
        <v>52</v>
      </c>
      <c r="B62" s="115">
        <v>47.4</v>
      </c>
      <c r="C62" s="115">
        <v>33.299999999999997</v>
      </c>
      <c r="D62" s="115">
        <v>51.2</v>
      </c>
      <c r="E62" s="115">
        <v>78.5</v>
      </c>
      <c r="F62" s="115">
        <v>85.9</v>
      </c>
      <c r="G62" s="115">
        <v>100</v>
      </c>
      <c r="H62" s="115">
        <v>100</v>
      </c>
      <c r="I62" s="115">
        <v>83.7</v>
      </c>
      <c r="K62" s="117" t="s">
        <v>52</v>
      </c>
      <c r="L62" s="116">
        <v>48.3</v>
      </c>
      <c r="M62" s="116">
        <v>32.700000000000003</v>
      </c>
      <c r="N62" s="116">
        <v>48.8</v>
      </c>
      <c r="O62" s="116">
        <v>76.400000000000006</v>
      </c>
      <c r="P62" s="116">
        <v>86.3</v>
      </c>
      <c r="Q62" s="116">
        <v>100</v>
      </c>
      <c r="R62" s="116">
        <v>100</v>
      </c>
      <c r="S62" s="116">
        <v>83.7</v>
      </c>
    </row>
    <row r="63" spans="1:19" x14ac:dyDescent="0.2">
      <c r="A63" s="114" t="s">
        <v>53</v>
      </c>
      <c r="B63" s="115">
        <v>25.8</v>
      </c>
      <c r="C63" s="115">
        <v>11.8</v>
      </c>
      <c r="D63" s="115">
        <v>23</v>
      </c>
      <c r="E63" s="115">
        <v>57.2</v>
      </c>
      <c r="F63" s="115">
        <v>81.8</v>
      </c>
      <c r="G63" s="115">
        <v>92.5</v>
      </c>
      <c r="H63" s="115">
        <v>88</v>
      </c>
      <c r="I63" s="115">
        <v>83.7</v>
      </c>
      <c r="K63" s="117" t="s">
        <v>128</v>
      </c>
      <c r="L63" s="116">
        <v>32.799999999999997</v>
      </c>
      <c r="M63" s="116">
        <v>16.7</v>
      </c>
      <c r="N63" s="116">
        <v>26.5</v>
      </c>
      <c r="O63" s="116">
        <v>66.3</v>
      </c>
      <c r="P63" s="116">
        <v>81.8</v>
      </c>
      <c r="Q63" s="116">
        <v>92</v>
      </c>
      <c r="R63" s="116">
        <v>86.9</v>
      </c>
      <c r="S63" s="116">
        <v>83.7</v>
      </c>
    </row>
    <row r="64" spans="1:19" ht="18.75" x14ac:dyDescent="0.2">
      <c r="A64" s="114" t="s">
        <v>54</v>
      </c>
      <c r="B64" s="115">
        <v>29.2</v>
      </c>
      <c r="C64" s="115">
        <v>15.9</v>
      </c>
      <c r="D64" s="115">
        <v>30.3</v>
      </c>
      <c r="E64" s="115">
        <v>58.9</v>
      </c>
      <c r="F64" s="115">
        <v>62.2</v>
      </c>
      <c r="G64" s="115">
        <v>96.2</v>
      </c>
      <c r="H64" s="115">
        <v>93.3</v>
      </c>
      <c r="I64" s="115">
        <v>100</v>
      </c>
      <c r="K64" s="117" t="s">
        <v>129</v>
      </c>
      <c r="L64" s="116">
        <v>31.6</v>
      </c>
      <c r="M64" s="116">
        <v>16.399999999999999</v>
      </c>
      <c r="N64" s="116">
        <v>30</v>
      </c>
      <c r="O64" s="116">
        <v>58.5</v>
      </c>
      <c r="P64" s="116">
        <v>61.9</v>
      </c>
      <c r="Q64" s="116">
        <v>95.9</v>
      </c>
      <c r="R64" s="116">
        <v>92.6</v>
      </c>
      <c r="S64" s="116">
        <v>100</v>
      </c>
    </row>
    <row r="67" spans="1:19" ht="15" x14ac:dyDescent="0.25">
      <c r="A67" s="3" t="s">
        <v>120</v>
      </c>
    </row>
    <row r="68" spans="1:19" x14ac:dyDescent="0.2">
      <c r="A68" s="59" t="s">
        <v>72</v>
      </c>
    </row>
    <row r="69" spans="1:19" x14ac:dyDescent="0.2">
      <c r="A69" s="59"/>
    </row>
    <row r="70" spans="1:19" ht="18" x14ac:dyDescent="0.2">
      <c r="A70" s="37"/>
      <c r="B70" s="46" t="s">
        <v>21</v>
      </c>
      <c r="C70" s="46" t="s">
        <v>46</v>
      </c>
      <c r="D70" s="46" t="s">
        <v>55</v>
      </c>
      <c r="E70" s="46" t="s">
        <v>56</v>
      </c>
      <c r="F70" s="46" t="s">
        <v>57</v>
      </c>
      <c r="G70" s="46" t="s">
        <v>47</v>
      </c>
      <c r="H70" s="46" t="s">
        <v>48</v>
      </c>
      <c r="I70" s="46" t="s">
        <v>49</v>
      </c>
      <c r="K70" s="112" t="s">
        <v>29</v>
      </c>
      <c r="L70" s="113" t="s">
        <v>21</v>
      </c>
      <c r="M70" s="113" t="s">
        <v>127</v>
      </c>
      <c r="N70" s="113" t="s">
        <v>55</v>
      </c>
      <c r="O70" s="113" t="s">
        <v>56</v>
      </c>
      <c r="P70" s="113" t="s">
        <v>57</v>
      </c>
      <c r="Q70" s="113" t="s">
        <v>47</v>
      </c>
      <c r="R70" s="113" t="s">
        <v>48</v>
      </c>
      <c r="S70" s="113" t="s">
        <v>49</v>
      </c>
    </row>
    <row r="71" spans="1:19" ht="18.75" x14ac:dyDescent="0.2">
      <c r="A71" s="114" t="s">
        <v>50</v>
      </c>
      <c r="B71" s="115">
        <v>37.4</v>
      </c>
      <c r="C71" s="115">
        <v>21.4</v>
      </c>
      <c r="D71" s="115">
        <v>32.1</v>
      </c>
      <c r="E71" s="115">
        <v>61.2</v>
      </c>
      <c r="F71" s="115">
        <v>80.900000000000006</v>
      </c>
      <c r="G71" s="115">
        <v>95.5</v>
      </c>
      <c r="H71" s="115">
        <v>100</v>
      </c>
      <c r="I71" s="115">
        <v>91.7</v>
      </c>
      <c r="K71" s="117" t="s">
        <v>50</v>
      </c>
      <c r="L71" s="116">
        <v>53</v>
      </c>
      <c r="M71" s="116">
        <v>33.299999999999997</v>
      </c>
      <c r="N71" s="116">
        <v>42.4</v>
      </c>
      <c r="O71" s="116">
        <v>75</v>
      </c>
      <c r="P71" s="116">
        <v>79.099999999999994</v>
      </c>
      <c r="Q71" s="116">
        <v>95</v>
      </c>
      <c r="R71" s="116">
        <v>100</v>
      </c>
      <c r="S71" s="116">
        <v>92.3</v>
      </c>
    </row>
    <row r="72" spans="1:19" x14ac:dyDescent="0.2">
      <c r="A72" s="114" t="s">
        <v>51</v>
      </c>
      <c r="B72" s="115">
        <v>34.1</v>
      </c>
      <c r="C72" s="115">
        <v>15.2</v>
      </c>
      <c r="D72" s="115">
        <v>31.6</v>
      </c>
      <c r="E72" s="115">
        <v>59.9</v>
      </c>
      <c r="F72" s="115">
        <v>85.1</v>
      </c>
      <c r="G72" s="115">
        <v>90.9</v>
      </c>
      <c r="H72" s="115">
        <v>89.5</v>
      </c>
      <c r="I72" s="115">
        <v>91.7</v>
      </c>
      <c r="K72" s="117" t="s">
        <v>51</v>
      </c>
      <c r="L72" s="116">
        <v>45.4</v>
      </c>
      <c r="M72" s="116">
        <v>23.1</v>
      </c>
      <c r="N72" s="116">
        <v>36.4</v>
      </c>
      <c r="O72" s="116">
        <v>65.400000000000006</v>
      </c>
      <c r="P72" s="116">
        <v>86</v>
      </c>
      <c r="Q72" s="116">
        <v>95</v>
      </c>
      <c r="R72" s="116">
        <v>88.9</v>
      </c>
      <c r="S72" s="116">
        <v>92.3</v>
      </c>
    </row>
    <row r="73" spans="1:19" x14ac:dyDescent="0.2">
      <c r="A73" s="114" t="s">
        <v>52</v>
      </c>
      <c r="B73" s="115">
        <v>47.3</v>
      </c>
      <c r="C73" s="115">
        <v>32.299999999999997</v>
      </c>
      <c r="D73" s="115">
        <v>46.6</v>
      </c>
      <c r="E73" s="115">
        <v>67.3</v>
      </c>
      <c r="F73" s="115">
        <v>87.2</v>
      </c>
      <c r="G73" s="115">
        <v>86.4</v>
      </c>
      <c r="H73" s="115">
        <v>100</v>
      </c>
      <c r="I73" s="115">
        <v>100</v>
      </c>
      <c r="K73" s="117" t="s">
        <v>52</v>
      </c>
      <c r="L73" s="116">
        <v>53.9</v>
      </c>
      <c r="M73" s="116">
        <v>34.6</v>
      </c>
      <c r="N73" s="116">
        <v>46.6</v>
      </c>
      <c r="O73" s="116">
        <v>71.2</v>
      </c>
      <c r="P73" s="116">
        <v>86</v>
      </c>
      <c r="Q73" s="116">
        <v>85</v>
      </c>
      <c r="R73" s="116">
        <v>100</v>
      </c>
      <c r="S73" s="116">
        <v>100</v>
      </c>
    </row>
    <row r="74" spans="1:19" x14ac:dyDescent="0.2">
      <c r="A74" s="114" t="s">
        <v>53</v>
      </c>
      <c r="B74" s="115">
        <v>26.5</v>
      </c>
      <c r="C74" s="115">
        <v>10.7</v>
      </c>
      <c r="D74" s="115">
        <v>20.5</v>
      </c>
      <c r="E74" s="115">
        <v>46.9</v>
      </c>
      <c r="F74" s="115">
        <v>83</v>
      </c>
      <c r="G74" s="115">
        <v>86.4</v>
      </c>
      <c r="H74" s="115">
        <v>84.2</v>
      </c>
      <c r="I74" s="115">
        <v>91.7</v>
      </c>
      <c r="K74" s="117" t="s">
        <v>128</v>
      </c>
      <c r="L74" s="116">
        <v>36</v>
      </c>
      <c r="M74" s="116">
        <v>15.8</v>
      </c>
      <c r="N74" s="116">
        <v>22.9</v>
      </c>
      <c r="O74" s="116">
        <v>50</v>
      </c>
      <c r="P74" s="116">
        <v>86</v>
      </c>
      <c r="Q74" s="116">
        <v>90</v>
      </c>
      <c r="R74" s="116">
        <v>83.3</v>
      </c>
      <c r="S74" s="116">
        <v>92.3</v>
      </c>
    </row>
    <row r="75" spans="1:19" ht="18.75" x14ac:dyDescent="0.2">
      <c r="A75" s="114" t="s">
        <v>54</v>
      </c>
      <c r="B75" s="115">
        <v>28.4</v>
      </c>
      <c r="C75" s="115">
        <v>15.2</v>
      </c>
      <c r="D75" s="115">
        <v>21.8</v>
      </c>
      <c r="E75" s="115">
        <v>52.4</v>
      </c>
      <c r="F75" s="115">
        <v>61.7</v>
      </c>
      <c r="G75" s="115">
        <v>68.2</v>
      </c>
      <c r="H75" s="115">
        <v>84.2</v>
      </c>
      <c r="I75" s="115">
        <v>91.7</v>
      </c>
      <c r="K75" s="117" t="s">
        <v>129</v>
      </c>
      <c r="L75" s="116">
        <v>32.9</v>
      </c>
      <c r="M75" s="116">
        <v>14.1</v>
      </c>
      <c r="N75" s="116">
        <v>17.8</v>
      </c>
      <c r="O75" s="116">
        <v>55.8</v>
      </c>
      <c r="P75" s="116">
        <v>60.5</v>
      </c>
      <c r="Q75" s="116">
        <v>75</v>
      </c>
      <c r="R75" s="116">
        <v>83.3</v>
      </c>
      <c r="S75" s="116">
        <v>92.3</v>
      </c>
    </row>
    <row r="76" spans="1:19" x14ac:dyDescent="0.2">
      <c r="A76" s="92"/>
      <c r="B76" s="54"/>
      <c r="C76" s="54"/>
      <c r="D76" s="54"/>
      <c r="E76" s="54"/>
      <c r="F76" s="54"/>
      <c r="G76" s="54"/>
      <c r="H76" s="54"/>
      <c r="I76" s="54"/>
    </row>
    <row r="77" spans="1:19" x14ac:dyDescent="0.2">
      <c r="A77" s="92"/>
      <c r="B77" s="54"/>
      <c r="C77" s="54"/>
      <c r="D77" s="54"/>
      <c r="E77" s="54"/>
      <c r="F77" s="54"/>
      <c r="G77" s="54"/>
      <c r="H77" s="54"/>
      <c r="I77" s="54"/>
    </row>
    <row r="78" spans="1:19" ht="15" x14ac:dyDescent="0.25">
      <c r="A78" s="3" t="s">
        <v>121</v>
      </c>
    </row>
    <row r="79" spans="1:19" x14ac:dyDescent="0.2">
      <c r="A79" s="59" t="s">
        <v>72</v>
      </c>
    </row>
    <row r="80" spans="1:19" x14ac:dyDescent="0.2">
      <c r="A80" s="59"/>
    </row>
    <row r="81" spans="1:19" ht="18" x14ac:dyDescent="0.2">
      <c r="A81" s="37"/>
      <c r="B81" s="46" t="s">
        <v>21</v>
      </c>
      <c r="C81" s="46" t="s">
        <v>46</v>
      </c>
      <c r="D81" s="46" t="s">
        <v>55</v>
      </c>
      <c r="E81" s="46" t="s">
        <v>56</v>
      </c>
      <c r="F81" s="46" t="s">
        <v>57</v>
      </c>
      <c r="G81" s="46" t="s">
        <v>47</v>
      </c>
      <c r="H81" s="46" t="s">
        <v>48</v>
      </c>
      <c r="I81" s="46" t="s">
        <v>49</v>
      </c>
      <c r="K81" s="112" t="s">
        <v>29</v>
      </c>
      <c r="L81" s="113" t="s">
        <v>21</v>
      </c>
      <c r="M81" s="113" t="s">
        <v>127</v>
      </c>
      <c r="N81" s="113" t="s">
        <v>55</v>
      </c>
      <c r="O81" s="113" t="s">
        <v>56</v>
      </c>
      <c r="P81" s="113" t="s">
        <v>57</v>
      </c>
      <c r="Q81" s="113" t="s">
        <v>47</v>
      </c>
      <c r="R81" s="113" t="s">
        <v>48</v>
      </c>
      <c r="S81" s="113" t="s">
        <v>49</v>
      </c>
    </row>
    <row r="82" spans="1:19" ht="18.75" x14ac:dyDescent="0.2">
      <c r="A82" s="114" t="s">
        <v>50</v>
      </c>
      <c r="B82" s="115">
        <v>33.5</v>
      </c>
      <c r="C82" s="115">
        <v>17</v>
      </c>
      <c r="D82" s="115">
        <v>31.7</v>
      </c>
      <c r="E82" s="115">
        <v>53.1</v>
      </c>
      <c r="F82" s="115">
        <v>73.599999999999994</v>
      </c>
      <c r="G82" s="115">
        <v>96.3</v>
      </c>
      <c r="H82" s="115">
        <v>83.3</v>
      </c>
      <c r="I82" s="115">
        <v>100</v>
      </c>
      <c r="K82" s="117" t="s">
        <v>50</v>
      </c>
      <c r="L82" s="116">
        <v>50.1</v>
      </c>
      <c r="M82" s="116">
        <v>28</v>
      </c>
      <c r="N82" s="116">
        <v>46.7</v>
      </c>
      <c r="O82" s="116">
        <v>68.3</v>
      </c>
      <c r="P82" s="116">
        <v>76.099999999999994</v>
      </c>
      <c r="Q82" s="116">
        <v>96</v>
      </c>
      <c r="R82" s="116">
        <v>82.4</v>
      </c>
      <c r="S82" s="116">
        <v>100</v>
      </c>
    </row>
    <row r="83" spans="1:19" x14ac:dyDescent="0.2">
      <c r="A83" s="114" t="s">
        <v>51</v>
      </c>
      <c r="B83" s="115">
        <v>30.9</v>
      </c>
      <c r="C83" s="115">
        <v>14.5</v>
      </c>
      <c r="D83" s="115">
        <v>24.6</v>
      </c>
      <c r="E83" s="115">
        <v>54.9</v>
      </c>
      <c r="F83" s="115">
        <v>86.8</v>
      </c>
      <c r="G83" s="115">
        <v>85.2</v>
      </c>
      <c r="H83" s="115">
        <v>77.8</v>
      </c>
      <c r="I83" s="115">
        <v>100</v>
      </c>
      <c r="K83" s="117" t="s">
        <v>51</v>
      </c>
      <c r="L83" s="116">
        <v>42.6</v>
      </c>
      <c r="M83" s="116">
        <v>22.4</v>
      </c>
      <c r="N83" s="116">
        <v>29.6</v>
      </c>
      <c r="O83" s="116">
        <v>59.4</v>
      </c>
      <c r="P83" s="116">
        <v>89.1</v>
      </c>
      <c r="Q83" s="116">
        <v>88</v>
      </c>
      <c r="R83" s="116">
        <v>76.5</v>
      </c>
      <c r="S83" s="116">
        <v>100</v>
      </c>
    </row>
    <row r="84" spans="1:19" x14ac:dyDescent="0.2">
      <c r="A84" s="114" t="s">
        <v>52</v>
      </c>
      <c r="B84" s="115">
        <v>44.6</v>
      </c>
      <c r="C84" s="115">
        <v>25.5</v>
      </c>
      <c r="D84" s="115">
        <v>49.5</v>
      </c>
      <c r="E84" s="115">
        <v>63.6</v>
      </c>
      <c r="F84" s="115">
        <v>83</v>
      </c>
      <c r="G84" s="115">
        <v>96.3</v>
      </c>
      <c r="H84" s="115">
        <v>88.9</v>
      </c>
      <c r="I84" s="115">
        <v>100</v>
      </c>
      <c r="K84" s="117" t="s">
        <v>52</v>
      </c>
      <c r="L84" s="116">
        <v>52.3</v>
      </c>
      <c r="M84" s="116">
        <v>27.6</v>
      </c>
      <c r="N84" s="116">
        <v>54.8</v>
      </c>
      <c r="O84" s="116">
        <v>65.3</v>
      </c>
      <c r="P84" s="116">
        <v>84.8</v>
      </c>
      <c r="Q84" s="116">
        <v>96</v>
      </c>
      <c r="R84" s="116">
        <v>88.2</v>
      </c>
      <c r="S84" s="116">
        <v>100</v>
      </c>
    </row>
    <row r="85" spans="1:19" x14ac:dyDescent="0.2">
      <c r="A85" s="114" t="s">
        <v>53</v>
      </c>
      <c r="B85" s="115">
        <v>24.4</v>
      </c>
      <c r="C85" s="115">
        <v>10.6</v>
      </c>
      <c r="D85" s="115">
        <v>14.7</v>
      </c>
      <c r="E85" s="115">
        <v>42</v>
      </c>
      <c r="F85" s="115">
        <v>84.9</v>
      </c>
      <c r="G85" s="115">
        <v>88.9</v>
      </c>
      <c r="H85" s="115">
        <v>83.3</v>
      </c>
      <c r="I85" s="115">
        <v>100</v>
      </c>
      <c r="K85" s="117" t="s">
        <v>128</v>
      </c>
      <c r="L85" s="116">
        <v>36.9</v>
      </c>
      <c r="M85" s="116">
        <v>17.8</v>
      </c>
      <c r="N85" s="116">
        <v>20</v>
      </c>
      <c r="O85" s="116">
        <v>49.5</v>
      </c>
      <c r="P85" s="116">
        <v>89.1</v>
      </c>
      <c r="Q85" s="116">
        <v>92</v>
      </c>
      <c r="R85" s="116">
        <v>82.4</v>
      </c>
      <c r="S85" s="116">
        <v>100</v>
      </c>
    </row>
    <row r="86" spans="1:19" ht="18.75" x14ac:dyDescent="0.2">
      <c r="A86" s="114" t="s">
        <v>54</v>
      </c>
      <c r="B86" s="115">
        <v>24.8</v>
      </c>
      <c r="C86" s="115">
        <v>10.199999999999999</v>
      </c>
      <c r="D86" s="115">
        <v>20.8</v>
      </c>
      <c r="E86" s="115">
        <v>46.9</v>
      </c>
      <c r="F86" s="115">
        <v>56.6</v>
      </c>
      <c r="G86" s="115">
        <v>77.8</v>
      </c>
      <c r="H86" s="115">
        <v>72.2</v>
      </c>
      <c r="I86" s="115">
        <v>100</v>
      </c>
      <c r="K86" s="117" t="s">
        <v>129</v>
      </c>
      <c r="L86" s="116">
        <v>33.5</v>
      </c>
      <c r="M86" s="116">
        <v>15</v>
      </c>
      <c r="N86" s="116">
        <v>23.7</v>
      </c>
      <c r="O86" s="116">
        <v>49.5</v>
      </c>
      <c r="P86" s="116">
        <v>60.9</v>
      </c>
      <c r="Q86" s="116">
        <v>80</v>
      </c>
      <c r="R86" s="116">
        <v>70.599999999999994</v>
      </c>
      <c r="S86" s="116">
        <v>100</v>
      </c>
    </row>
    <row r="87" spans="1:19" x14ac:dyDescent="0.2">
      <c r="A87" s="92"/>
      <c r="B87" s="54"/>
      <c r="C87" s="54"/>
      <c r="D87" s="54"/>
      <c r="E87" s="54"/>
      <c r="F87" s="54"/>
      <c r="G87" s="54"/>
      <c r="H87" s="54"/>
      <c r="I87" s="54"/>
    </row>
    <row r="88" spans="1:19" x14ac:dyDescent="0.2">
      <c r="A88" s="92"/>
      <c r="B88" s="54"/>
      <c r="C88" s="54"/>
      <c r="D88" s="54"/>
      <c r="E88" s="54"/>
      <c r="F88" s="54"/>
      <c r="G88" s="54"/>
      <c r="H88" s="54"/>
      <c r="I88" s="54"/>
    </row>
    <row r="89" spans="1:19" ht="15" x14ac:dyDescent="0.25">
      <c r="A89" s="3" t="s">
        <v>122</v>
      </c>
    </row>
    <row r="90" spans="1:19" x14ac:dyDescent="0.2">
      <c r="A90" s="59" t="s">
        <v>72</v>
      </c>
    </row>
    <row r="91" spans="1:19" x14ac:dyDescent="0.2">
      <c r="A91" s="59"/>
    </row>
    <row r="92" spans="1:19" ht="18" x14ac:dyDescent="0.2">
      <c r="A92" s="37"/>
      <c r="B92" s="46" t="s">
        <v>21</v>
      </c>
      <c r="C92" s="46" t="s">
        <v>46</v>
      </c>
      <c r="D92" s="46" t="s">
        <v>55</v>
      </c>
      <c r="E92" s="46" t="s">
        <v>56</v>
      </c>
      <c r="F92" s="46" t="s">
        <v>57</v>
      </c>
      <c r="G92" s="46" t="s">
        <v>47</v>
      </c>
      <c r="H92" s="46" t="s">
        <v>48</v>
      </c>
      <c r="I92" s="46" t="s">
        <v>49</v>
      </c>
      <c r="K92" s="112" t="s">
        <v>29</v>
      </c>
      <c r="L92" s="113" t="s">
        <v>21</v>
      </c>
      <c r="M92" s="113" t="s">
        <v>127</v>
      </c>
      <c r="N92" s="113" t="s">
        <v>55</v>
      </c>
      <c r="O92" s="113" t="s">
        <v>56</v>
      </c>
      <c r="P92" s="113" t="s">
        <v>57</v>
      </c>
      <c r="Q92" s="113" t="s">
        <v>47</v>
      </c>
      <c r="R92" s="113" t="s">
        <v>48</v>
      </c>
      <c r="S92" s="113" t="s">
        <v>49</v>
      </c>
    </row>
    <row r="93" spans="1:19" ht="18.75" x14ac:dyDescent="0.2">
      <c r="A93" s="114" t="s">
        <v>50</v>
      </c>
      <c r="B93" s="115">
        <v>31.2</v>
      </c>
      <c r="C93" s="115">
        <v>19.2</v>
      </c>
      <c r="D93" s="115">
        <v>28.5</v>
      </c>
      <c r="E93" s="115">
        <v>53.7</v>
      </c>
      <c r="F93" s="115">
        <v>69.2</v>
      </c>
      <c r="G93" s="115">
        <v>73.900000000000006</v>
      </c>
      <c r="H93" s="115">
        <v>76.5</v>
      </c>
      <c r="I93" s="115">
        <v>100</v>
      </c>
      <c r="K93" s="117" t="s">
        <v>50</v>
      </c>
      <c r="L93" s="116">
        <v>45.4</v>
      </c>
      <c r="M93" s="116">
        <v>28.7</v>
      </c>
      <c r="N93" s="116">
        <v>41.4</v>
      </c>
      <c r="O93" s="116">
        <v>65.7</v>
      </c>
      <c r="P93" s="116">
        <v>81.3</v>
      </c>
      <c r="Q93" s="116">
        <v>75</v>
      </c>
      <c r="R93" s="116">
        <v>80</v>
      </c>
      <c r="S93" s="116">
        <v>100</v>
      </c>
    </row>
    <row r="94" spans="1:19" x14ac:dyDescent="0.2">
      <c r="A94" s="114" t="s">
        <v>51</v>
      </c>
      <c r="B94" s="115">
        <v>29.9</v>
      </c>
      <c r="C94" s="115">
        <v>15.8</v>
      </c>
      <c r="D94" s="115">
        <v>26.6</v>
      </c>
      <c r="E94" s="115">
        <v>51.8</v>
      </c>
      <c r="F94" s="115">
        <v>97.4</v>
      </c>
      <c r="G94" s="115">
        <v>82.6</v>
      </c>
      <c r="H94" s="115">
        <v>82.4</v>
      </c>
      <c r="I94" s="115">
        <v>100</v>
      </c>
      <c r="K94" s="117" t="s">
        <v>51</v>
      </c>
      <c r="L94" s="116">
        <v>38.6</v>
      </c>
      <c r="M94" s="116">
        <v>18.600000000000001</v>
      </c>
      <c r="N94" s="116">
        <v>30.3</v>
      </c>
      <c r="O94" s="116">
        <v>61.8</v>
      </c>
      <c r="P94" s="116">
        <v>100</v>
      </c>
      <c r="Q94" s="116" t="s">
        <v>130</v>
      </c>
      <c r="R94" s="116">
        <v>80</v>
      </c>
      <c r="S94" s="116">
        <v>100</v>
      </c>
    </row>
    <row r="95" spans="1:19" x14ac:dyDescent="0.2">
      <c r="A95" s="114" t="s">
        <v>52</v>
      </c>
      <c r="B95" s="115">
        <v>40.299999999999997</v>
      </c>
      <c r="C95" s="115">
        <v>26.2</v>
      </c>
      <c r="D95" s="115">
        <v>43.7</v>
      </c>
      <c r="E95" s="115">
        <v>56.7</v>
      </c>
      <c r="F95" s="115">
        <v>87.2</v>
      </c>
      <c r="G95" s="115">
        <v>78.3</v>
      </c>
      <c r="H95" s="115">
        <v>94.1</v>
      </c>
      <c r="I95" s="115">
        <v>100</v>
      </c>
      <c r="K95" s="117" t="s">
        <v>52</v>
      </c>
      <c r="L95" s="116">
        <v>43.8</v>
      </c>
      <c r="M95" s="116">
        <v>23.9</v>
      </c>
      <c r="N95" s="116">
        <v>45.4</v>
      </c>
      <c r="O95" s="116">
        <v>56.9</v>
      </c>
      <c r="P95" s="116">
        <v>90.6</v>
      </c>
      <c r="Q95" s="116">
        <v>80</v>
      </c>
      <c r="R95" s="116">
        <v>93.3</v>
      </c>
      <c r="S95" s="116">
        <v>100</v>
      </c>
    </row>
    <row r="96" spans="1:19" x14ac:dyDescent="0.2">
      <c r="A96" s="114" t="s">
        <v>53</v>
      </c>
      <c r="B96" s="115">
        <v>21.5</v>
      </c>
      <c r="C96" s="115">
        <v>9.9</v>
      </c>
      <c r="D96" s="115">
        <v>13</v>
      </c>
      <c r="E96" s="115">
        <v>44.5</v>
      </c>
      <c r="F96" s="115">
        <v>84.6</v>
      </c>
      <c r="G96" s="115">
        <v>78.3</v>
      </c>
      <c r="H96" s="115">
        <v>82.4</v>
      </c>
      <c r="I96" s="115">
        <v>88.9</v>
      </c>
      <c r="K96" s="117" t="s">
        <v>128</v>
      </c>
      <c r="L96" s="116">
        <v>28.7</v>
      </c>
      <c r="M96" s="116">
        <v>10.1</v>
      </c>
      <c r="N96" s="116">
        <v>16.399999999999999</v>
      </c>
      <c r="O96" s="116">
        <v>52</v>
      </c>
      <c r="P96" s="116">
        <v>90.6</v>
      </c>
      <c r="Q96" s="116">
        <v>75</v>
      </c>
      <c r="R96" s="116">
        <v>80</v>
      </c>
      <c r="S96" s="116">
        <v>85.7</v>
      </c>
    </row>
    <row r="97" spans="1:19" ht="18.75" x14ac:dyDescent="0.2">
      <c r="A97" s="114" t="s">
        <v>54</v>
      </c>
      <c r="B97" s="115">
        <v>24.2</v>
      </c>
      <c r="C97" s="115">
        <v>11.1</v>
      </c>
      <c r="D97" s="115">
        <v>25</v>
      </c>
      <c r="E97" s="115">
        <v>43.3</v>
      </c>
      <c r="F97" s="115">
        <v>66.7</v>
      </c>
      <c r="G97" s="115">
        <v>60.9</v>
      </c>
      <c r="H97" s="115">
        <v>70.599999999999994</v>
      </c>
      <c r="I97" s="115">
        <v>100</v>
      </c>
      <c r="K97" s="117" t="s">
        <v>129</v>
      </c>
      <c r="L97" s="116">
        <v>29.2</v>
      </c>
      <c r="M97" s="116">
        <v>10.9</v>
      </c>
      <c r="N97" s="116">
        <v>24.3</v>
      </c>
      <c r="O97" s="116">
        <v>49</v>
      </c>
      <c r="P97" s="116">
        <v>71.900000000000006</v>
      </c>
      <c r="Q97" s="116">
        <v>60</v>
      </c>
      <c r="R97" s="116">
        <v>80</v>
      </c>
      <c r="S97" s="116">
        <v>100</v>
      </c>
    </row>
    <row r="98" spans="1:19" x14ac:dyDescent="0.2">
      <c r="A98" s="92"/>
      <c r="B98" s="54"/>
      <c r="C98" s="54"/>
      <c r="D98" s="54"/>
      <c r="E98" s="54"/>
      <c r="F98" s="54"/>
      <c r="G98" s="54"/>
      <c r="H98" s="54"/>
      <c r="I98" s="54"/>
    </row>
    <row r="99" spans="1:19" x14ac:dyDescent="0.2">
      <c r="A99" s="92"/>
      <c r="B99" s="54"/>
      <c r="C99" s="54"/>
      <c r="D99" s="54"/>
      <c r="E99" s="54"/>
      <c r="F99" s="54"/>
      <c r="G99" s="54"/>
      <c r="H99" s="54"/>
      <c r="I99" s="54"/>
    </row>
    <row r="100" spans="1:19" ht="15" x14ac:dyDescent="0.25">
      <c r="A100" s="3" t="s">
        <v>123</v>
      </c>
    </row>
    <row r="101" spans="1:19" x14ac:dyDescent="0.2">
      <c r="A101" s="59" t="s">
        <v>72</v>
      </c>
    </row>
    <row r="102" spans="1:19" x14ac:dyDescent="0.2">
      <c r="A102" s="59"/>
    </row>
    <row r="103" spans="1:19" ht="18" x14ac:dyDescent="0.2">
      <c r="A103" s="37"/>
      <c r="B103" s="46" t="s">
        <v>21</v>
      </c>
      <c r="C103" s="46" t="s">
        <v>46</v>
      </c>
      <c r="D103" s="46" t="s">
        <v>55</v>
      </c>
      <c r="E103" s="46" t="s">
        <v>56</v>
      </c>
      <c r="F103" s="46" t="s">
        <v>57</v>
      </c>
      <c r="G103" s="46" t="s">
        <v>47</v>
      </c>
      <c r="H103" s="46" t="s">
        <v>48</v>
      </c>
      <c r="I103" s="46" t="s">
        <v>49</v>
      </c>
    </row>
    <row r="104" spans="1:19" x14ac:dyDescent="0.2">
      <c r="A104" s="114" t="s">
        <v>50</v>
      </c>
      <c r="B104" s="115">
        <v>34</v>
      </c>
      <c r="C104" s="115">
        <v>20.3</v>
      </c>
      <c r="D104" s="115">
        <v>32</v>
      </c>
      <c r="E104" s="115">
        <v>54.1</v>
      </c>
      <c r="F104" s="115">
        <v>71.099999999999994</v>
      </c>
      <c r="G104" s="115">
        <v>82.6</v>
      </c>
      <c r="H104" s="115">
        <v>91.7</v>
      </c>
      <c r="I104" s="115">
        <v>85.7</v>
      </c>
    </row>
    <row r="105" spans="1:19" x14ac:dyDescent="0.2">
      <c r="A105" s="114" t="s">
        <v>51</v>
      </c>
      <c r="B105" s="115">
        <v>29</v>
      </c>
      <c r="C105" s="115">
        <v>12.8</v>
      </c>
      <c r="D105" s="115">
        <v>25</v>
      </c>
      <c r="E105" s="115">
        <v>54.9</v>
      </c>
      <c r="F105" s="115">
        <v>84.4</v>
      </c>
      <c r="G105" s="115">
        <v>95.7</v>
      </c>
      <c r="H105" s="115">
        <v>91.7</v>
      </c>
      <c r="I105" s="115">
        <v>100</v>
      </c>
    </row>
    <row r="106" spans="1:19" x14ac:dyDescent="0.2">
      <c r="A106" s="114" t="s">
        <v>52</v>
      </c>
      <c r="B106" s="115">
        <v>38</v>
      </c>
      <c r="C106" s="115">
        <v>23.8</v>
      </c>
      <c r="D106" s="115">
        <v>37.299999999999997</v>
      </c>
      <c r="E106" s="115">
        <v>62.4</v>
      </c>
      <c r="F106" s="115">
        <v>71.099999999999994</v>
      </c>
      <c r="G106" s="115">
        <v>87</v>
      </c>
      <c r="H106" s="115">
        <v>100</v>
      </c>
      <c r="I106" s="115">
        <v>100</v>
      </c>
    </row>
    <row r="107" spans="1:19" x14ac:dyDescent="0.2">
      <c r="A107" s="114" t="s">
        <v>53</v>
      </c>
      <c r="B107" s="115">
        <v>21</v>
      </c>
      <c r="C107" s="115">
        <v>9.9</v>
      </c>
      <c r="D107" s="115">
        <v>11.6</v>
      </c>
      <c r="E107" s="115">
        <v>39.1</v>
      </c>
      <c r="F107" s="115">
        <v>77.8</v>
      </c>
      <c r="G107" s="115">
        <v>78.3</v>
      </c>
      <c r="H107" s="115">
        <v>91.7</v>
      </c>
      <c r="I107" s="115">
        <v>85.7</v>
      </c>
    </row>
    <row r="108" spans="1:19" x14ac:dyDescent="0.2">
      <c r="A108" s="114" t="s">
        <v>54</v>
      </c>
      <c r="B108" s="115">
        <v>20</v>
      </c>
      <c r="C108" s="115">
        <v>8.6</v>
      </c>
      <c r="D108" s="115">
        <v>18</v>
      </c>
      <c r="E108" s="115">
        <v>42.1</v>
      </c>
      <c r="F108" s="115">
        <v>53.3</v>
      </c>
      <c r="G108" s="115">
        <v>47.8</v>
      </c>
      <c r="H108" s="115">
        <v>58.3</v>
      </c>
      <c r="I108" s="115">
        <v>100</v>
      </c>
    </row>
    <row r="109" spans="1:19" x14ac:dyDescent="0.2">
      <c r="A109" s="92"/>
      <c r="B109" s="54"/>
      <c r="C109" s="54"/>
      <c r="D109" s="54"/>
      <c r="E109" s="54"/>
      <c r="F109" s="54"/>
      <c r="G109" s="54"/>
      <c r="H109" s="54"/>
      <c r="I109" s="54"/>
    </row>
    <row r="110" spans="1:19" x14ac:dyDescent="0.2">
      <c r="A110" s="11" t="s">
        <v>149</v>
      </c>
    </row>
    <row r="114" spans="6:6" x14ac:dyDescent="0.2">
      <c r="F114" s="93"/>
    </row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E44"/>
  <sheetViews>
    <sheetView zoomScale="136" zoomScaleNormal="136" workbookViewId="0">
      <selection activeCell="B53" sqref="B53"/>
    </sheetView>
  </sheetViews>
  <sheetFormatPr baseColWidth="10" defaultColWidth="11.42578125" defaultRowHeight="12.75" x14ac:dyDescent="0.2"/>
  <cols>
    <col min="1" max="1" width="50.85546875" style="7" customWidth="1"/>
    <col min="2" max="2" width="15.28515625" style="7" customWidth="1"/>
    <col min="3" max="3" width="13.7109375" style="7" customWidth="1"/>
    <col min="4" max="4" width="12.5703125" style="2" bestFit="1" customWidth="1"/>
    <col min="5" max="16384" width="11.42578125" style="2"/>
  </cols>
  <sheetData>
    <row r="2" spans="1:5" ht="15" x14ac:dyDescent="0.25">
      <c r="A2" s="3" t="s">
        <v>172</v>
      </c>
    </row>
    <row r="3" spans="1:5" x14ac:dyDescent="0.2">
      <c r="A3" s="59" t="s">
        <v>173</v>
      </c>
    </row>
    <row r="4" spans="1:5" ht="27" x14ac:dyDescent="0.2">
      <c r="A4" s="37"/>
      <c r="B4" s="35" t="s">
        <v>87</v>
      </c>
      <c r="C4" s="46" t="s">
        <v>88</v>
      </c>
      <c r="D4" s="118" t="s">
        <v>132</v>
      </c>
      <c r="E4" s="113" t="s">
        <v>133</v>
      </c>
    </row>
    <row r="5" spans="1:5" x14ac:dyDescent="0.2">
      <c r="A5" s="26" t="s">
        <v>94</v>
      </c>
      <c r="B5" s="55">
        <v>49.1</v>
      </c>
      <c r="C5" s="55">
        <v>50.6</v>
      </c>
      <c r="D5" s="126">
        <v>52.2</v>
      </c>
      <c r="E5" s="126">
        <v>54.8</v>
      </c>
    </row>
    <row r="6" spans="1:5" x14ac:dyDescent="0.2">
      <c r="A6" s="13" t="s">
        <v>90</v>
      </c>
      <c r="B6" s="55">
        <v>9.1</v>
      </c>
      <c r="C6" s="55">
        <v>13.2</v>
      </c>
      <c r="D6" s="126">
        <v>10.6</v>
      </c>
      <c r="E6" s="126">
        <v>15.3</v>
      </c>
    </row>
    <row r="7" spans="1:5" x14ac:dyDescent="0.2">
      <c r="A7" s="13" t="s">
        <v>91</v>
      </c>
      <c r="B7" s="55">
        <v>23</v>
      </c>
      <c r="C7" s="55">
        <v>21.7</v>
      </c>
      <c r="D7" s="126">
        <v>23.6</v>
      </c>
      <c r="E7" s="126">
        <v>22.9</v>
      </c>
    </row>
    <row r="8" spans="1:5" x14ac:dyDescent="0.2">
      <c r="A8" s="13" t="s">
        <v>92</v>
      </c>
      <c r="B8" s="55">
        <v>2</v>
      </c>
      <c r="C8" s="55">
        <v>0.9</v>
      </c>
      <c r="D8" s="126">
        <v>2.4</v>
      </c>
      <c r="E8" s="126">
        <v>1.2</v>
      </c>
    </row>
    <row r="9" spans="1:5" x14ac:dyDescent="0.2">
      <c r="A9" s="65" t="s">
        <v>93</v>
      </c>
      <c r="B9" s="152">
        <v>0.9</v>
      </c>
      <c r="C9" s="152">
        <v>0.5</v>
      </c>
      <c r="D9" s="153">
        <v>1.1000000000000001</v>
      </c>
      <c r="E9" s="153">
        <v>0.7</v>
      </c>
    </row>
    <row r="10" spans="1:5" x14ac:dyDescent="0.2">
      <c r="A10" s="129" t="s">
        <v>135</v>
      </c>
      <c r="B10" s="150">
        <v>14.1</v>
      </c>
      <c r="C10" s="150">
        <v>14.3</v>
      </c>
      <c r="D10" s="151">
        <v>14.5</v>
      </c>
      <c r="E10" s="151">
        <v>14.7</v>
      </c>
    </row>
    <row r="13" spans="1:5" ht="15" x14ac:dyDescent="0.25">
      <c r="A13" s="3" t="s">
        <v>139</v>
      </c>
    </row>
    <row r="14" spans="1:5" x14ac:dyDescent="0.2">
      <c r="A14" s="59" t="s">
        <v>140</v>
      </c>
    </row>
    <row r="15" spans="1:5" ht="27" x14ac:dyDescent="0.2">
      <c r="A15" s="37"/>
      <c r="B15" s="35" t="s">
        <v>87</v>
      </c>
      <c r="C15" s="46" t="s">
        <v>88</v>
      </c>
      <c r="D15" s="118" t="s">
        <v>132</v>
      </c>
      <c r="E15" s="113" t="s">
        <v>133</v>
      </c>
    </row>
    <row r="16" spans="1:5" x14ac:dyDescent="0.2">
      <c r="A16" s="26" t="s">
        <v>94</v>
      </c>
      <c r="B16" s="55">
        <v>54</v>
      </c>
      <c r="C16" s="55">
        <v>53.5</v>
      </c>
      <c r="D16" s="126">
        <v>55.8</v>
      </c>
      <c r="E16" s="126">
        <v>54.6</v>
      </c>
    </row>
    <row r="17" spans="1:5" x14ac:dyDescent="0.2">
      <c r="A17" s="13" t="s">
        <v>90</v>
      </c>
      <c r="B17" s="55">
        <v>16.2</v>
      </c>
      <c r="C17" s="55">
        <v>19.399999999999999</v>
      </c>
      <c r="D17" s="126">
        <v>19.600000000000001</v>
      </c>
      <c r="E17" s="126">
        <v>22.6</v>
      </c>
    </row>
    <row r="18" spans="1:5" x14ac:dyDescent="0.2">
      <c r="A18" s="13" t="s">
        <v>91</v>
      </c>
      <c r="B18" s="55">
        <v>22.4</v>
      </c>
      <c r="C18" s="55">
        <v>17.100000000000001</v>
      </c>
      <c r="D18" s="126">
        <v>22.1</v>
      </c>
      <c r="E18" s="126">
        <v>18.8</v>
      </c>
    </row>
    <row r="19" spans="1:5" x14ac:dyDescent="0.2">
      <c r="A19" s="13" t="s">
        <v>92</v>
      </c>
      <c r="B19" s="55">
        <v>3.5</v>
      </c>
      <c r="C19" s="55">
        <v>4.3</v>
      </c>
      <c r="D19" s="126">
        <v>3.9</v>
      </c>
      <c r="E19" s="126">
        <v>2</v>
      </c>
    </row>
    <row r="20" spans="1:5" x14ac:dyDescent="0.2">
      <c r="A20" s="13" t="s">
        <v>93</v>
      </c>
      <c r="B20" s="55">
        <v>0.5</v>
      </c>
      <c r="C20" s="55">
        <v>0.4</v>
      </c>
      <c r="D20" s="126">
        <v>0.2</v>
      </c>
      <c r="E20" s="126">
        <v>0.3</v>
      </c>
    </row>
    <row r="21" spans="1:5" x14ac:dyDescent="0.2">
      <c r="A21" s="129" t="s">
        <v>135</v>
      </c>
      <c r="B21" s="130">
        <f>+B16-B17-B18-B19-B20</f>
        <v>11.399999999999999</v>
      </c>
      <c r="C21" s="130">
        <f>+C16-C17-C18-C19-C20</f>
        <v>12.299999999999999</v>
      </c>
      <c r="D21" s="131">
        <v>10</v>
      </c>
      <c r="E21" s="131">
        <v>10.9</v>
      </c>
    </row>
    <row r="24" spans="1:5" ht="15" x14ac:dyDescent="0.25">
      <c r="A24" s="3" t="s">
        <v>104</v>
      </c>
    </row>
    <row r="25" spans="1:5" x14ac:dyDescent="0.2">
      <c r="A25" s="59" t="s">
        <v>134</v>
      </c>
    </row>
    <row r="26" spans="1:5" ht="27" x14ac:dyDescent="0.2">
      <c r="A26" s="37"/>
      <c r="B26" s="35" t="s">
        <v>87</v>
      </c>
      <c r="C26" s="46" t="s">
        <v>88</v>
      </c>
      <c r="D26" s="118" t="s">
        <v>132</v>
      </c>
      <c r="E26" s="113" t="s">
        <v>133</v>
      </c>
    </row>
    <row r="27" spans="1:5" x14ac:dyDescent="0.2">
      <c r="A27" s="26" t="s">
        <v>94</v>
      </c>
      <c r="B27" s="55">
        <v>52</v>
      </c>
      <c r="C27" s="55">
        <v>47.2</v>
      </c>
      <c r="D27" s="126">
        <v>51.8</v>
      </c>
      <c r="E27" s="126">
        <v>48.6</v>
      </c>
    </row>
    <row r="28" spans="1:5" x14ac:dyDescent="0.2">
      <c r="A28" s="13" t="s">
        <v>90</v>
      </c>
      <c r="B28" s="55">
        <v>18.5</v>
      </c>
      <c r="C28" s="55">
        <v>19.600000000000001</v>
      </c>
      <c r="D28" s="126">
        <v>21.3</v>
      </c>
      <c r="E28" s="126">
        <v>22.5</v>
      </c>
    </row>
    <row r="29" spans="1:5" x14ac:dyDescent="0.2">
      <c r="A29" s="13" t="s">
        <v>91</v>
      </c>
      <c r="B29" s="55">
        <v>21.9</v>
      </c>
      <c r="C29" s="55">
        <v>17.899999999999999</v>
      </c>
      <c r="D29" s="126">
        <v>19.8</v>
      </c>
      <c r="E29" s="126">
        <v>17.399999999999999</v>
      </c>
    </row>
    <row r="30" spans="1:5" x14ac:dyDescent="0.2">
      <c r="A30" s="13" t="s">
        <v>92</v>
      </c>
      <c r="B30" s="55">
        <v>4.0999999999999996</v>
      </c>
      <c r="C30" s="55">
        <v>2.6</v>
      </c>
      <c r="D30" s="126">
        <v>4</v>
      </c>
      <c r="E30" s="126">
        <v>1.9</v>
      </c>
    </row>
    <row r="31" spans="1:5" x14ac:dyDescent="0.2">
      <c r="A31" s="13" t="s">
        <v>93</v>
      </c>
      <c r="B31" s="55">
        <v>1.2</v>
      </c>
      <c r="C31" s="55">
        <v>0.4</v>
      </c>
      <c r="D31" s="126">
        <v>1</v>
      </c>
      <c r="E31" s="126">
        <v>0.6</v>
      </c>
    </row>
    <row r="32" spans="1:5" x14ac:dyDescent="0.2">
      <c r="A32" s="129" t="s">
        <v>135</v>
      </c>
      <c r="B32" s="130">
        <v>6.3</v>
      </c>
      <c r="C32" s="130">
        <v>6.6</v>
      </c>
      <c r="D32" s="131">
        <v>5.7</v>
      </c>
      <c r="E32" s="131">
        <v>6.2</v>
      </c>
    </row>
    <row r="34" spans="1:5" ht="15" x14ac:dyDescent="0.25">
      <c r="A34" s="3" t="s">
        <v>124</v>
      </c>
    </row>
    <row r="35" spans="1:5" x14ac:dyDescent="0.2">
      <c r="A35" s="59" t="s">
        <v>138</v>
      </c>
    </row>
    <row r="36" spans="1:5" ht="27" x14ac:dyDescent="0.2">
      <c r="A36" s="37"/>
      <c r="B36" s="35" t="s">
        <v>87</v>
      </c>
      <c r="C36" s="46" t="s">
        <v>88</v>
      </c>
      <c r="D36" s="118" t="s">
        <v>132</v>
      </c>
      <c r="E36" s="113" t="s">
        <v>133</v>
      </c>
    </row>
    <row r="37" spans="1:5" x14ac:dyDescent="0.2">
      <c r="A37" s="26" t="s">
        <v>94</v>
      </c>
      <c r="B37" s="55">
        <v>52.6</v>
      </c>
      <c r="C37" s="55">
        <v>47.9</v>
      </c>
      <c r="D37" s="126">
        <v>52.6</v>
      </c>
      <c r="E37" s="126">
        <v>46</v>
      </c>
    </row>
    <row r="38" spans="1:5" x14ac:dyDescent="0.2">
      <c r="A38" s="13" t="s">
        <v>90</v>
      </c>
      <c r="B38" s="55">
        <v>20.100000000000001</v>
      </c>
      <c r="C38" s="55">
        <v>20.9</v>
      </c>
      <c r="D38" s="126">
        <v>20.7</v>
      </c>
      <c r="E38" s="126">
        <v>21.9</v>
      </c>
    </row>
    <row r="39" spans="1:5" x14ac:dyDescent="0.2">
      <c r="A39" s="13" t="s">
        <v>91</v>
      </c>
      <c r="B39" s="55">
        <v>19.899999999999999</v>
      </c>
      <c r="C39" s="55">
        <v>15.6</v>
      </c>
      <c r="D39" s="126">
        <v>20.100000000000001</v>
      </c>
      <c r="E39" s="126">
        <v>14.4</v>
      </c>
    </row>
    <row r="40" spans="1:5" x14ac:dyDescent="0.2">
      <c r="A40" s="13" t="s">
        <v>92</v>
      </c>
      <c r="B40" s="55">
        <v>2.8</v>
      </c>
      <c r="C40" s="55">
        <v>0.8</v>
      </c>
      <c r="D40" s="126">
        <v>3.3</v>
      </c>
      <c r="E40" s="126">
        <v>1</v>
      </c>
    </row>
    <row r="41" spans="1:5" x14ac:dyDescent="0.2">
      <c r="A41" s="13" t="s">
        <v>93</v>
      </c>
      <c r="B41" s="55">
        <v>0.2</v>
      </c>
      <c r="C41" s="55">
        <v>0</v>
      </c>
      <c r="D41" s="126">
        <v>0.3</v>
      </c>
      <c r="E41" s="126">
        <v>0</v>
      </c>
    </row>
    <row r="42" spans="1:5" x14ac:dyDescent="0.2">
      <c r="A42" s="129" t="s">
        <v>135</v>
      </c>
      <c r="B42" s="130">
        <v>9.6</v>
      </c>
      <c r="C42" s="130">
        <v>10.6</v>
      </c>
      <c r="D42" s="131">
        <v>8.1999999999999993</v>
      </c>
      <c r="E42" s="131">
        <v>8.6999999999999993</v>
      </c>
    </row>
    <row r="44" spans="1:5" x14ac:dyDescent="0.2">
      <c r="A44" s="11" t="s">
        <v>149</v>
      </c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S15"/>
  <sheetViews>
    <sheetView zoomScale="124" zoomScaleNormal="124" workbookViewId="0">
      <selection activeCell="A2" sqref="A2"/>
    </sheetView>
  </sheetViews>
  <sheetFormatPr baseColWidth="10" defaultColWidth="11.42578125" defaultRowHeight="12.75" x14ac:dyDescent="0.2"/>
  <cols>
    <col min="1" max="1" width="22.5703125" style="7" customWidth="1"/>
    <col min="2" max="2" width="8" style="7" customWidth="1"/>
    <col min="3" max="3" width="9" style="7" customWidth="1"/>
    <col min="4" max="4" width="9.85546875" style="7" customWidth="1"/>
    <col min="5" max="5" width="8.42578125" style="7" bestFit="1" customWidth="1"/>
    <col min="6" max="6" width="9.42578125" style="7" customWidth="1"/>
    <col min="7" max="7" width="9.7109375" style="2" customWidth="1"/>
    <col min="8" max="8" width="8.42578125" style="7" bestFit="1" customWidth="1"/>
    <col min="9" max="9" width="9.42578125" style="7" customWidth="1"/>
    <col min="10" max="10" width="9.7109375" style="2" customWidth="1"/>
    <col min="11" max="11" width="8.42578125" style="7" bestFit="1" customWidth="1"/>
    <col min="12" max="12" width="9.42578125" style="7" customWidth="1"/>
    <col min="13" max="13" width="9.42578125" style="2" customWidth="1"/>
    <col min="14" max="14" width="8.42578125" style="7" bestFit="1" customWidth="1"/>
    <col min="15" max="15" width="9.42578125" style="7" customWidth="1"/>
    <col min="16" max="16" width="9.42578125" style="2" customWidth="1"/>
    <col min="17" max="17" width="8.42578125" style="2" bestFit="1" customWidth="1"/>
    <col min="18" max="18" width="10" style="2" customWidth="1"/>
    <col min="19" max="19" width="9.85546875" style="2" bestFit="1" customWidth="1"/>
    <col min="20" max="16384" width="11.42578125" style="2"/>
  </cols>
  <sheetData>
    <row r="2" spans="1:19" ht="15" x14ac:dyDescent="0.25">
      <c r="A2" s="3" t="s">
        <v>183</v>
      </c>
      <c r="B2" s="3"/>
      <c r="C2" s="3"/>
      <c r="D2" s="3"/>
    </row>
    <row r="4" spans="1:19" x14ac:dyDescent="0.2">
      <c r="B4" s="202">
        <v>2020</v>
      </c>
      <c r="C4" s="203"/>
      <c r="D4" s="204"/>
      <c r="E4" s="202">
        <v>2018</v>
      </c>
      <c r="F4" s="203"/>
      <c r="G4" s="204"/>
      <c r="H4" s="202">
        <v>2016</v>
      </c>
      <c r="I4" s="203"/>
      <c r="J4" s="204"/>
      <c r="K4" s="202">
        <v>2014</v>
      </c>
      <c r="L4" s="203"/>
      <c r="M4" s="204"/>
      <c r="N4" s="202">
        <v>2012</v>
      </c>
      <c r="O4" s="203"/>
      <c r="P4" s="204"/>
      <c r="Q4" s="202">
        <v>2010</v>
      </c>
      <c r="R4" s="203"/>
      <c r="S4" s="204"/>
    </row>
    <row r="5" spans="1:19" ht="36" x14ac:dyDescent="0.2">
      <c r="A5" s="37"/>
      <c r="B5" s="35" t="s">
        <v>76</v>
      </c>
      <c r="C5" s="46" t="s">
        <v>16</v>
      </c>
      <c r="D5" s="46" t="s">
        <v>77</v>
      </c>
      <c r="E5" s="35" t="s">
        <v>76</v>
      </c>
      <c r="F5" s="46" t="s">
        <v>16</v>
      </c>
      <c r="G5" s="46" t="s">
        <v>77</v>
      </c>
      <c r="H5" s="35" t="s">
        <v>76</v>
      </c>
      <c r="I5" s="46" t="s">
        <v>16</v>
      </c>
      <c r="J5" s="46" t="s">
        <v>77</v>
      </c>
      <c r="K5" s="35" t="s">
        <v>76</v>
      </c>
      <c r="L5" s="46" t="s">
        <v>16</v>
      </c>
      <c r="M5" s="46" t="s">
        <v>77</v>
      </c>
      <c r="N5" s="35" t="s">
        <v>76</v>
      </c>
      <c r="O5" s="46" t="s">
        <v>16</v>
      </c>
      <c r="P5" s="46" t="s">
        <v>77</v>
      </c>
      <c r="Q5" s="35" t="s">
        <v>76</v>
      </c>
      <c r="R5" s="46" t="s">
        <v>16</v>
      </c>
      <c r="S5" s="46" t="s">
        <v>77</v>
      </c>
    </row>
    <row r="6" spans="1:19" x14ac:dyDescent="0.2">
      <c r="A6" s="12" t="s">
        <v>141</v>
      </c>
      <c r="B6" s="47">
        <v>597</v>
      </c>
      <c r="C6" s="47">
        <v>766</v>
      </c>
      <c r="D6" s="47">
        <v>12673</v>
      </c>
      <c r="E6" s="47">
        <v>606</v>
      </c>
      <c r="F6" s="47">
        <v>766</v>
      </c>
      <c r="G6" s="47">
        <v>13045</v>
      </c>
      <c r="H6" s="47">
        <v>608</v>
      </c>
      <c r="I6" s="47">
        <v>762</v>
      </c>
      <c r="J6" s="47">
        <v>11174</v>
      </c>
      <c r="K6" s="47">
        <v>619</v>
      </c>
      <c r="L6" s="47">
        <v>1021</v>
      </c>
      <c r="M6" s="47">
        <v>10482</v>
      </c>
      <c r="N6" s="47">
        <v>615</v>
      </c>
      <c r="O6" s="48" t="s">
        <v>85</v>
      </c>
      <c r="P6" s="47">
        <v>12315</v>
      </c>
      <c r="Q6" s="47">
        <v>585</v>
      </c>
      <c r="R6" s="48" t="s">
        <v>85</v>
      </c>
      <c r="S6" s="47">
        <v>10213</v>
      </c>
    </row>
    <row r="7" spans="1:19" x14ac:dyDescent="0.2">
      <c r="A7" s="13" t="s">
        <v>59</v>
      </c>
      <c r="B7" s="47">
        <v>37</v>
      </c>
      <c r="C7" s="47">
        <v>120</v>
      </c>
      <c r="D7" s="47">
        <v>10626</v>
      </c>
      <c r="E7" s="47">
        <v>37</v>
      </c>
      <c r="F7" s="47">
        <v>120</v>
      </c>
      <c r="G7" s="47">
        <v>9986</v>
      </c>
      <c r="H7" s="47">
        <v>40</v>
      </c>
      <c r="I7" s="47">
        <v>72</v>
      </c>
      <c r="J7" s="47">
        <v>8526</v>
      </c>
      <c r="K7" s="47">
        <v>42</v>
      </c>
      <c r="L7" s="47">
        <v>109</v>
      </c>
      <c r="M7" s="47">
        <v>7920</v>
      </c>
      <c r="N7" s="47">
        <v>42</v>
      </c>
      <c r="O7" s="48" t="s">
        <v>85</v>
      </c>
      <c r="P7" s="47">
        <v>9368</v>
      </c>
      <c r="Q7" s="47">
        <v>11</v>
      </c>
      <c r="R7" s="48" t="s">
        <v>85</v>
      </c>
      <c r="S7" s="47">
        <v>5563</v>
      </c>
    </row>
    <row r="8" spans="1:19" x14ac:dyDescent="0.2">
      <c r="A8" s="13" t="s">
        <v>60</v>
      </c>
      <c r="B8" s="47">
        <v>258</v>
      </c>
      <c r="C8" s="47">
        <v>528</v>
      </c>
      <c r="D8" s="47">
        <v>5037</v>
      </c>
      <c r="E8" s="47">
        <v>254</v>
      </c>
      <c r="F8" s="47">
        <v>528</v>
      </c>
      <c r="G8" s="47">
        <v>4103</v>
      </c>
      <c r="H8" s="47">
        <v>239</v>
      </c>
      <c r="I8" s="47">
        <v>418</v>
      </c>
      <c r="J8" s="47">
        <v>3704</v>
      </c>
      <c r="K8" s="47">
        <v>184</v>
      </c>
      <c r="L8" s="47">
        <v>533</v>
      </c>
      <c r="M8" s="47">
        <v>3593</v>
      </c>
      <c r="N8" s="47">
        <v>189</v>
      </c>
      <c r="O8" s="48" t="s">
        <v>85</v>
      </c>
      <c r="P8" s="47">
        <v>3078</v>
      </c>
      <c r="Q8" s="47">
        <v>185</v>
      </c>
      <c r="R8" s="48" t="s">
        <v>85</v>
      </c>
      <c r="S8" s="47">
        <v>2235</v>
      </c>
    </row>
    <row r="9" spans="1:19" x14ac:dyDescent="0.2">
      <c r="A9" s="13" t="s">
        <v>61</v>
      </c>
      <c r="B9" s="47">
        <v>44</v>
      </c>
      <c r="C9" s="47">
        <v>69</v>
      </c>
      <c r="D9" s="47">
        <v>817</v>
      </c>
      <c r="E9" s="47">
        <v>43</v>
      </c>
      <c r="F9" s="47">
        <v>70</v>
      </c>
      <c r="G9" s="47">
        <v>757</v>
      </c>
      <c r="H9" s="47">
        <v>65</v>
      </c>
      <c r="I9" s="47">
        <v>100</v>
      </c>
      <c r="J9" s="47">
        <v>924</v>
      </c>
      <c r="K9" s="47">
        <v>76</v>
      </c>
      <c r="L9" s="47">
        <v>117</v>
      </c>
      <c r="M9" s="47">
        <v>846</v>
      </c>
      <c r="N9" s="47">
        <v>78</v>
      </c>
      <c r="O9" s="48" t="s">
        <v>85</v>
      </c>
      <c r="P9" s="47">
        <v>1252</v>
      </c>
      <c r="Q9" s="47">
        <v>44</v>
      </c>
      <c r="R9" s="48" t="s">
        <v>85</v>
      </c>
      <c r="S9" s="47">
        <v>783</v>
      </c>
    </row>
    <row r="10" spans="1:19" x14ac:dyDescent="0.2">
      <c r="A10" s="13" t="s">
        <v>62</v>
      </c>
      <c r="B10" s="47">
        <v>85</v>
      </c>
      <c r="C10" s="47">
        <v>86</v>
      </c>
      <c r="D10" s="47">
        <v>240</v>
      </c>
      <c r="E10" s="47">
        <v>84</v>
      </c>
      <c r="F10" s="47">
        <v>85</v>
      </c>
      <c r="G10" s="47">
        <v>233</v>
      </c>
      <c r="H10" s="47">
        <v>79</v>
      </c>
      <c r="I10" s="47">
        <v>79</v>
      </c>
      <c r="J10" s="47">
        <v>170</v>
      </c>
      <c r="K10" s="47">
        <v>87</v>
      </c>
      <c r="L10" s="47">
        <v>87</v>
      </c>
      <c r="M10" s="47">
        <v>239</v>
      </c>
      <c r="N10" s="47">
        <v>97</v>
      </c>
      <c r="O10" s="48" t="s">
        <v>85</v>
      </c>
      <c r="P10" s="47">
        <v>248</v>
      </c>
      <c r="Q10" s="47">
        <v>26</v>
      </c>
      <c r="R10" s="48" t="s">
        <v>85</v>
      </c>
      <c r="S10" s="47">
        <v>104</v>
      </c>
    </row>
    <row r="11" spans="1:19" x14ac:dyDescent="0.2">
      <c r="A11" s="13" t="s">
        <v>63</v>
      </c>
      <c r="B11" s="47">
        <v>14</v>
      </c>
      <c r="C11" s="47">
        <v>17</v>
      </c>
      <c r="D11" s="47">
        <v>96</v>
      </c>
      <c r="E11" s="47">
        <v>14</v>
      </c>
      <c r="F11" s="47">
        <v>17</v>
      </c>
      <c r="G11" s="47">
        <v>91</v>
      </c>
      <c r="H11" s="47">
        <v>15</v>
      </c>
      <c r="I11" s="47">
        <v>15</v>
      </c>
      <c r="J11" s="47">
        <v>62</v>
      </c>
      <c r="K11" s="47">
        <v>15</v>
      </c>
      <c r="L11" s="47">
        <v>15</v>
      </c>
      <c r="M11" s="47">
        <v>63</v>
      </c>
      <c r="N11" s="47">
        <v>16</v>
      </c>
      <c r="O11" s="48" t="s">
        <v>85</v>
      </c>
      <c r="P11" s="47">
        <v>90</v>
      </c>
      <c r="Q11" s="47">
        <v>16</v>
      </c>
      <c r="R11" s="48" t="s">
        <v>85</v>
      </c>
      <c r="S11" s="47">
        <v>103</v>
      </c>
    </row>
    <row r="12" spans="1:19" x14ac:dyDescent="0.2">
      <c r="A12" s="13" t="s">
        <v>64</v>
      </c>
      <c r="B12" s="47">
        <v>113</v>
      </c>
      <c r="C12" s="47">
        <v>113</v>
      </c>
      <c r="D12" s="47">
        <v>72</v>
      </c>
      <c r="E12" s="47">
        <v>155</v>
      </c>
      <c r="F12" s="47">
        <v>155</v>
      </c>
      <c r="G12" s="47">
        <v>74</v>
      </c>
      <c r="H12" s="47">
        <v>165</v>
      </c>
      <c r="I12" s="47">
        <v>165</v>
      </c>
      <c r="J12" s="47">
        <v>79</v>
      </c>
      <c r="K12" s="47">
        <v>179</v>
      </c>
      <c r="L12" s="47">
        <v>179</v>
      </c>
      <c r="M12" s="47">
        <v>95</v>
      </c>
      <c r="N12" s="47">
        <v>189</v>
      </c>
      <c r="O12" s="48" t="s">
        <v>85</v>
      </c>
      <c r="P12" s="47">
        <v>90</v>
      </c>
      <c r="Q12" s="47">
        <v>175</v>
      </c>
      <c r="R12" s="48" t="s">
        <v>85</v>
      </c>
      <c r="S12" s="47">
        <v>90</v>
      </c>
    </row>
    <row r="13" spans="1:19" x14ac:dyDescent="0.2">
      <c r="A13" s="44" t="s">
        <v>21</v>
      </c>
      <c r="B13" s="31">
        <v>1147</v>
      </c>
      <c r="C13" s="31">
        <v>1676</v>
      </c>
      <c r="D13" s="31">
        <v>27321</v>
      </c>
      <c r="E13" s="31">
        <v>1196</v>
      </c>
      <c r="F13" s="31">
        <f t="shared" ref="F13" si="0">+F6+F7+F8+F9+F10+F11+F12</f>
        <v>1741</v>
      </c>
      <c r="G13" s="31">
        <v>26015</v>
      </c>
      <c r="H13" s="31">
        <v>1211</v>
      </c>
      <c r="I13" s="31">
        <v>1611</v>
      </c>
      <c r="J13" s="31">
        <v>24639</v>
      </c>
      <c r="K13" s="31">
        <v>1201</v>
      </c>
      <c r="L13" s="31">
        <v>2062</v>
      </c>
      <c r="M13" s="31">
        <v>23238</v>
      </c>
      <c r="N13" s="31">
        <v>1226</v>
      </c>
      <c r="O13" s="48" t="s">
        <v>85</v>
      </c>
      <c r="P13" s="31">
        <v>26441</v>
      </c>
      <c r="Q13" s="31">
        <v>1042</v>
      </c>
      <c r="R13" s="48" t="s">
        <v>85</v>
      </c>
      <c r="S13" s="31">
        <v>19091</v>
      </c>
    </row>
    <row r="15" spans="1:19" x14ac:dyDescent="0.2">
      <c r="A15" s="11" t="s">
        <v>149</v>
      </c>
      <c r="B15" s="11"/>
      <c r="C15" s="11"/>
      <c r="D15" s="11"/>
    </row>
  </sheetData>
  <mergeCells count="6">
    <mergeCell ref="B4:D4"/>
    <mergeCell ref="H4:J4"/>
    <mergeCell ref="K4:M4"/>
    <mergeCell ref="N4:P4"/>
    <mergeCell ref="Q4:S4"/>
    <mergeCell ref="E4:G4"/>
  </mergeCells>
  <pageMargins left="0.7" right="0.7" top="0.75" bottom="0.75" header="0.3" footer="0.3"/>
  <pageSetup paperSize="9" scale="8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D15"/>
  <sheetViews>
    <sheetView zoomScale="142" zoomScaleNormal="142" workbookViewId="0">
      <selection activeCell="A2" sqref="A2"/>
    </sheetView>
  </sheetViews>
  <sheetFormatPr baseColWidth="10" defaultColWidth="11.42578125" defaultRowHeight="12.75" x14ac:dyDescent="0.2"/>
  <cols>
    <col min="1" max="1" width="21.7109375" style="7" customWidth="1"/>
    <col min="2" max="2" width="14" style="7" customWidth="1"/>
    <col min="3" max="3" width="11.42578125" style="2"/>
    <col min="4" max="4" width="11.42578125" style="179"/>
    <col min="5" max="16384" width="11.42578125" style="2"/>
  </cols>
  <sheetData>
    <row r="2" spans="1:4" ht="15" x14ac:dyDescent="0.25">
      <c r="A2" s="3" t="s">
        <v>182</v>
      </c>
      <c r="B2" s="3"/>
    </row>
    <row r="5" spans="1:4" ht="36" x14ac:dyDescent="0.2">
      <c r="A5" s="184"/>
      <c r="B5" s="186" t="s">
        <v>78</v>
      </c>
      <c r="C5" s="186" t="s">
        <v>79</v>
      </c>
    </row>
    <row r="6" spans="1:4" x14ac:dyDescent="0.2">
      <c r="A6" s="181" t="s">
        <v>65</v>
      </c>
      <c r="B6" s="187">
        <v>177</v>
      </c>
      <c r="C6" s="187">
        <v>4626</v>
      </c>
      <c r="D6" s="189"/>
    </row>
    <row r="7" spans="1:4" x14ac:dyDescent="0.2">
      <c r="A7" s="182" t="s">
        <v>59</v>
      </c>
      <c r="B7" s="187">
        <v>0</v>
      </c>
      <c r="C7" s="187">
        <v>0</v>
      </c>
    </row>
    <row r="8" spans="1:4" x14ac:dyDescent="0.2">
      <c r="A8" s="182" t="s">
        <v>60</v>
      </c>
      <c r="B8" s="187">
        <v>312</v>
      </c>
      <c r="C8" s="187">
        <v>10942</v>
      </c>
      <c r="D8" s="189"/>
    </row>
    <row r="9" spans="1:4" x14ac:dyDescent="0.2">
      <c r="A9" s="182" t="s">
        <v>61</v>
      </c>
      <c r="B9" s="187">
        <v>0</v>
      </c>
      <c r="C9" s="187">
        <v>0</v>
      </c>
    </row>
    <row r="10" spans="1:4" x14ac:dyDescent="0.2">
      <c r="A10" s="182" t="s">
        <v>62</v>
      </c>
      <c r="B10" s="187">
        <v>23</v>
      </c>
      <c r="C10" s="187">
        <v>8</v>
      </c>
    </row>
    <row r="11" spans="1:4" x14ac:dyDescent="0.2">
      <c r="A11" s="182" t="s">
        <v>63</v>
      </c>
      <c r="B11" s="187">
        <v>0</v>
      </c>
      <c r="C11" s="187">
        <v>7</v>
      </c>
    </row>
    <row r="12" spans="1:4" x14ac:dyDescent="0.2">
      <c r="A12" s="182" t="s">
        <v>64</v>
      </c>
      <c r="B12" s="188" t="s">
        <v>80</v>
      </c>
      <c r="C12" s="188" t="s">
        <v>80</v>
      </c>
    </row>
    <row r="13" spans="1:4" x14ac:dyDescent="0.2">
      <c r="A13" s="185" t="s">
        <v>21</v>
      </c>
      <c r="B13" s="183">
        <v>513</v>
      </c>
      <c r="C13" s="183">
        <v>15854</v>
      </c>
      <c r="D13" s="189"/>
    </row>
    <row r="15" spans="1:4" x14ac:dyDescent="0.2">
      <c r="A15" s="180" t="s">
        <v>149</v>
      </c>
      <c r="B15" s="178"/>
      <c r="C15" s="178"/>
    </row>
  </sheetData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S17"/>
  <sheetViews>
    <sheetView zoomScale="130" zoomScaleNormal="130" workbookViewId="0">
      <selection activeCell="A2" sqref="A2"/>
    </sheetView>
  </sheetViews>
  <sheetFormatPr baseColWidth="10" defaultColWidth="11.42578125" defaultRowHeight="12.75" x14ac:dyDescent="0.2"/>
  <cols>
    <col min="1" max="1" width="21.7109375" style="7" customWidth="1"/>
    <col min="2" max="2" width="10" style="7" customWidth="1"/>
    <col min="3" max="3" width="10.140625" style="7" customWidth="1"/>
    <col min="4" max="4" width="9" style="7" customWidth="1"/>
    <col min="5" max="5" width="10.5703125" style="7" bestFit="1" customWidth="1"/>
    <col min="6" max="6" width="9.5703125" style="7" bestFit="1" customWidth="1"/>
    <col min="7" max="7" width="9.7109375" style="2" customWidth="1"/>
    <col min="8" max="8" width="10.5703125" style="7" bestFit="1" customWidth="1"/>
    <col min="9" max="9" width="9.5703125" style="7" bestFit="1" customWidth="1"/>
    <col min="10" max="10" width="9.7109375" style="2" customWidth="1"/>
    <col min="11" max="11" width="10.5703125" style="2" bestFit="1" customWidth="1"/>
    <col min="12" max="12" width="9.85546875" style="2" bestFit="1" customWidth="1"/>
    <col min="13" max="13" width="9.7109375" style="2" bestFit="1" customWidth="1"/>
    <col min="14" max="14" width="11.42578125" style="2"/>
    <col min="15" max="15" width="9.85546875" style="2" bestFit="1" customWidth="1"/>
    <col min="16" max="16" width="9.7109375" style="2" bestFit="1" customWidth="1"/>
    <col min="17" max="16384" width="11.42578125" style="2"/>
  </cols>
  <sheetData>
    <row r="2" spans="1:19" ht="15" x14ac:dyDescent="0.25">
      <c r="A2" s="3" t="s">
        <v>181</v>
      </c>
      <c r="B2" s="3"/>
      <c r="C2" s="3"/>
      <c r="D2" s="3"/>
    </row>
    <row r="3" spans="1:19" x14ac:dyDescent="0.2">
      <c r="A3" s="59" t="s">
        <v>83</v>
      </c>
      <c r="B3" s="59"/>
      <c r="C3" s="59"/>
      <c r="D3" s="59"/>
      <c r="E3" s="1"/>
      <c r="F3" s="2"/>
      <c r="G3" s="28"/>
      <c r="H3" s="1"/>
      <c r="I3" s="2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19" x14ac:dyDescent="0.2">
      <c r="A4" s="59"/>
      <c r="B4" s="59"/>
      <c r="C4" s="59"/>
      <c r="D4" s="59"/>
      <c r="E4" s="1"/>
      <c r="F4" s="2"/>
      <c r="G4" s="28"/>
      <c r="H4" s="1"/>
      <c r="I4" s="2"/>
      <c r="J4" s="28"/>
      <c r="K4" s="28"/>
      <c r="L4" s="28"/>
      <c r="M4" s="28"/>
      <c r="N4" s="28"/>
      <c r="O4" s="28"/>
      <c r="P4" s="28"/>
      <c r="Q4" s="28"/>
      <c r="R4" s="28"/>
      <c r="S4" s="28"/>
    </row>
    <row r="5" spans="1:19" x14ac:dyDescent="0.2">
      <c r="B5" s="202">
        <v>2020</v>
      </c>
      <c r="C5" s="203"/>
      <c r="D5" s="204"/>
      <c r="E5" s="202">
        <v>2018</v>
      </c>
      <c r="F5" s="203"/>
      <c r="G5" s="204"/>
      <c r="H5" s="202">
        <v>2016</v>
      </c>
      <c r="I5" s="203"/>
      <c r="J5" s="204"/>
      <c r="K5" s="202">
        <v>2014</v>
      </c>
      <c r="L5" s="203"/>
      <c r="M5" s="204"/>
      <c r="N5" s="202">
        <v>2012</v>
      </c>
      <c r="O5" s="203"/>
      <c r="P5" s="204"/>
      <c r="Q5" s="202">
        <v>2010</v>
      </c>
      <c r="R5" s="203"/>
      <c r="S5" s="204"/>
    </row>
    <row r="6" spans="1:19" ht="36" x14ac:dyDescent="0.2">
      <c r="A6" s="37"/>
      <c r="B6" s="46" t="s">
        <v>81</v>
      </c>
      <c r="C6" s="46" t="s">
        <v>58</v>
      </c>
      <c r="D6" s="46" t="s">
        <v>95</v>
      </c>
      <c r="E6" s="46" t="s">
        <v>81</v>
      </c>
      <c r="F6" s="46" t="s">
        <v>58</v>
      </c>
      <c r="G6" s="46" t="s">
        <v>95</v>
      </c>
      <c r="H6" s="46" t="s">
        <v>81</v>
      </c>
      <c r="I6" s="46" t="s">
        <v>58</v>
      </c>
      <c r="J6" s="46" t="s">
        <v>95</v>
      </c>
      <c r="K6" s="46" t="s">
        <v>81</v>
      </c>
      <c r="L6" s="46" t="s">
        <v>58</v>
      </c>
      <c r="M6" s="46" t="s">
        <v>95</v>
      </c>
      <c r="N6" s="46" t="s">
        <v>81</v>
      </c>
      <c r="O6" s="46" t="s">
        <v>58</v>
      </c>
      <c r="P6" s="46" t="s">
        <v>95</v>
      </c>
      <c r="Q6" s="46" t="s">
        <v>81</v>
      </c>
      <c r="R6" s="46" t="s">
        <v>58</v>
      </c>
      <c r="S6" s="46" t="s">
        <v>95</v>
      </c>
    </row>
    <row r="7" spans="1:19" x14ac:dyDescent="0.2">
      <c r="A7" s="12" t="s">
        <v>142</v>
      </c>
      <c r="B7" s="47">
        <v>1056260092</v>
      </c>
      <c r="C7" s="155" t="s">
        <v>80</v>
      </c>
      <c r="D7" s="155" t="s">
        <v>80</v>
      </c>
      <c r="E7" s="47">
        <v>1026496716</v>
      </c>
      <c r="F7" s="155" t="s">
        <v>80</v>
      </c>
      <c r="G7" s="155" t="s">
        <v>80</v>
      </c>
      <c r="H7" s="47">
        <v>1097445300</v>
      </c>
      <c r="I7" s="47">
        <v>133853845</v>
      </c>
      <c r="J7" s="155" t="s">
        <v>80</v>
      </c>
      <c r="K7" s="47">
        <v>1231566704</v>
      </c>
      <c r="L7" s="47">
        <v>10078000</v>
      </c>
      <c r="M7" s="47">
        <v>6875742</v>
      </c>
      <c r="N7" s="47">
        <v>923750186</v>
      </c>
      <c r="O7" s="47">
        <v>227739331</v>
      </c>
      <c r="P7" s="47">
        <v>224953396</v>
      </c>
      <c r="Q7" s="47">
        <v>1304990082</v>
      </c>
      <c r="R7" s="47">
        <v>217768673</v>
      </c>
      <c r="S7" s="47">
        <v>215104709</v>
      </c>
    </row>
    <row r="8" spans="1:19" x14ac:dyDescent="0.2">
      <c r="A8" s="13" t="s">
        <v>143</v>
      </c>
      <c r="B8" s="47">
        <v>441768009</v>
      </c>
      <c r="C8" s="47">
        <v>176730928</v>
      </c>
      <c r="D8" s="47">
        <v>-99702192</v>
      </c>
      <c r="E8" s="47">
        <v>566774214</v>
      </c>
      <c r="F8" s="47">
        <v>219152609</v>
      </c>
      <c r="G8" s="47">
        <v>144981258</v>
      </c>
      <c r="H8" s="47">
        <v>441966336</v>
      </c>
      <c r="I8" s="47">
        <v>158815149</v>
      </c>
      <c r="J8" s="47">
        <v>20359637</v>
      </c>
      <c r="K8" s="47">
        <v>524009095</v>
      </c>
      <c r="L8" s="47">
        <v>266927000</v>
      </c>
      <c r="M8" s="47">
        <v>6417997</v>
      </c>
      <c r="N8" s="47">
        <v>609981974</v>
      </c>
      <c r="O8" s="47">
        <v>361170506</v>
      </c>
      <c r="P8" s="47">
        <v>-22747918</v>
      </c>
      <c r="Q8" s="47">
        <v>875614843</v>
      </c>
      <c r="R8" s="47">
        <v>360700501</v>
      </c>
      <c r="S8" s="47">
        <v>-15728074</v>
      </c>
    </row>
    <row r="9" spans="1:19" x14ac:dyDescent="0.2">
      <c r="A9" s="13" t="s">
        <v>144</v>
      </c>
      <c r="B9" s="47">
        <v>311710042</v>
      </c>
      <c r="C9" s="47">
        <v>141004753</v>
      </c>
      <c r="D9" s="47">
        <v>-3514295</v>
      </c>
      <c r="E9" s="47">
        <v>374345154</v>
      </c>
      <c r="F9" s="47">
        <v>142589542</v>
      </c>
      <c r="G9" s="47">
        <v>13427368</v>
      </c>
      <c r="H9" s="47">
        <v>311633567</v>
      </c>
      <c r="I9" s="47">
        <v>34612142</v>
      </c>
      <c r="J9" s="47">
        <v>23528514</v>
      </c>
      <c r="K9" s="47">
        <v>229053360</v>
      </c>
      <c r="L9" s="47">
        <v>118351000</v>
      </c>
      <c r="M9" s="47">
        <v>6219029</v>
      </c>
      <c r="N9" s="47">
        <v>175567575</v>
      </c>
      <c r="O9" s="47">
        <v>135727460</v>
      </c>
      <c r="P9" s="47">
        <v>605419</v>
      </c>
      <c r="Q9" s="47">
        <v>142885631</v>
      </c>
      <c r="R9" s="47">
        <v>116258523</v>
      </c>
      <c r="S9" s="47">
        <v>10005122</v>
      </c>
    </row>
    <row r="10" spans="1:19" x14ac:dyDescent="0.2">
      <c r="A10" s="13" t="s">
        <v>145</v>
      </c>
      <c r="B10" s="47">
        <v>142750786</v>
      </c>
      <c r="C10" s="47">
        <v>75229487</v>
      </c>
      <c r="D10" s="47">
        <v>-2715056</v>
      </c>
      <c r="E10" s="47">
        <v>116088431</v>
      </c>
      <c r="F10" s="47">
        <v>45212815</v>
      </c>
      <c r="G10" s="47">
        <v>6964653</v>
      </c>
      <c r="H10" s="47">
        <v>90502772</v>
      </c>
      <c r="I10" s="47">
        <v>16535783</v>
      </c>
      <c r="J10" s="47">
        <v>-1703249</v>
      </c>
      <c r="K10" s="47">
        <v>92434283</v>
      </c>
      <c r="L10" s="47">
        <v>44588000</v>
      </c>
      <c r="M10" s="47">
        <v>1447283</v>
      </c>
      <c r="N10" s="47">
        <v>171161456</v>
      </c>
      <c r="O10" s="47">
        <v>114248935</v>
      </c>
      <c r="P10" s="47">
        <v>467927</v>
      </c>
      <c r="Q10" s="47">
        <v>186795890</v>
      </c>
      <c r="R10" s="47">
        <v>112415956</v>
      </c>
      <c r="S10" s="47">
        <v>599036</v>
      </c>
    </row>
    <row r="11" spans="1:19" x14ac:dyDescent="0.2">
      <c r="A11" s="13" t="s">
        <v>62</v>
      </c>
      <c r="B11" s="47">
        <v>65146730</v>
      </c>
      <c r="C11" s="47">
        <v>6123896</v>
      </c>
      <c r="D11" s="47">
        <v>-433330</v>
      </c>
      <c r="E11" s="47">
        <v>74426287</v>
      </c>
      <c r="F11" s="47">
        <v>10409887</v>
      </c>
      <c r="G11" s="47">
        <v>-8955373</v>
      </c>
      <c r="H11" s="47">
        <v>51207992</v>
      </c>
      <c r="I11" s="47">
        <v>7097322</v>
      </c>
      <c r="J11" s="47">
        <v>1012137</v>
      </c>
      <c r="K11" s="47">
        <v>40498269</v>
      </c>
      <c r="L11" s="47">
        <v>8024000</v>
      </c>
      <c r="M11" s="47">
        <v>903312</v>
      </c>
      <c r="N11" s="47">
        <v>24665216</v>
      </c>
      <c r="O11" s="47">
        <v>5312731</v>
      </c>
      <c r="P11" s="47">
        <v>-295725</v>
      </c>
      <c r="Q11" s="47">
        <v>21687276</v>
      </c>
      <c r="R11" s="47">
        <v>1728935</v>
      </c>
      <c r="S11" s="47">
        <v>-2279160</v>
      </c>
    </row>
    <row r="12" spans="1:19" x14ac:dyDescent="0.2">
      <c r="A12" s="13" t="s">
        <v>146</v>
      </c>
      <c r="B12" s="47">
        <v>16641134</v>
      </c>
      <c r="C12" s="47">
        <v>7737948</v>
      </c>
      <c r="D12" s="47">
        <v>-509551</v>
      </c>
      <c r="E12" s="47">
        <v>21773415</v>
      </c>
      <c r="F12" s="47">
        <v>10045637</v>
      </c>
      <c r="G12" s="47">
        <v>-486423</v>
      </c>
      <c r="H12" s="47">
        <v>36288405</v>
      </c>
      <c r="I12" s="47">
        <v>3583721</v>
      </c>
      <c r="J12" s="47">
        <v>560052</v>
      </c>
      <c r="K12" s="47">
        <v>33862744</v>
      </c>
      <c r="L12" s="47">
        <v>16188000</v>
      </c>
      <c r="M12" s="47">
        <v>2039983</v>
      </c>
      <c r="N12" s="47">
        <v>25534006</v>
      </c>
      <c r="O12" s="47">
        <v>24197042</v>
      </c>
      <c r="P12" s="47">
        <v>3852197</v>
      </c>
      <c r="Q12" s="47">
        <v>17603824</v>
      </c>
      <c r="R12" s="47">
        <v>14433337</v>
      </c>
      <c r="S12" s="47">
        <v>734821</v>
      </c>
    </row>
    <row r="13" spans="1:19" x14ac:dyDescent="0.2">
      <c r="A13" s="13" t="s">
        <v>147</v>
      </c>
      <c r="B13" s="47">
        <v>66311519</v>
      </c>
      <c r="C13" s="47">
        <v>3065985</v>
      </c>
      <c r="D13" s="47">
        <v>-1461912</v>
      </c>
      <c r="E13" s="47">
        <v>64416123</v>
      </c>
      <c r="F13" s="47">
        <v>4093542</v>
      </c>
      <c r="G13" s="47">
        <v>-100349</v>
      </c>
      <c r="H13" s="47">
        <v>37369141</v>
      </c>
      <c r="I13" s="47">
        <v>12035217</v>
      </c>
      <c r="J13" s="47">
        <v>1051687</v>
      </c>
      <c r="K13" s="47">
        <v>31817185</v>
      </c>
      <c r="L13" s="47">
        <v>2331000</v>
      </c>
      <c r="M13" s="47">
        <v>-717328</v>
      </c>
      <c r="N13" s="47">
        <v>21751742</v>
      </c>
      <c r="O13" s="47">
        <v>4009580</v>
      </c>
      <c r="P13" s="47">
        <v>887542</v>
      </c>
      <c r="Q13" s="47">
        <v>22159915</v>
      </c>
      <c r="R13" s="47">
        <v>4361713</v>
      </c>
      <c r="S13" s="47">
        <v>916049</v>
      </c>
    </row>
    <row r="14" spans="1:19" x14ac:dyDescent="0.2">
      <c r="A14" s="44" t="s">
        <v>21</v>
      </c>
      <c r="B14" s="154">
        <v>2029290970</v>
      </c>
      <c r="C14" s="154">
        <v>382685237</v>
      </c>
      <c r="D14" s="31">
        <v>-108652633</v>
      </c>
      <c r="E14" s="31">
        <f>+E7+E8+E9+E10+E11+E12+E13</f>
        <v>2244320340</v>
      </c>
      <c r="F14" s="31">
        <f>+F8+F9+F10+F11+F12+F13</f>
        <v>431504032</v>
      </c>
      <c r="G14" s="31">
        <f>+G8+G9+G10+G11+G12+G13</f>
        <v>155831134</v>
      </c>
      <c r="H14" s="31">
        <f>+H7+H8+H9+H10+H11+H12+H13</f>
        <v>2066413513</v>
      </c>
      <c r="I14" s="31">
        <f t="shared" ref="I14:S14" si="0">+I7+I8+I9+I10+I11+I12+I13</f>
        <v>366533179</v>
      </c>
      <c r="J14" s="31">
        <f>+J8+J9+J10+J11+J12+J13</f>
        <v>44808778</v>
      </c>
      <c r="K14" s="31">
        <f>+K7+K8+K9+K10+K11+K12+K13</f>
        <v>2183241640</v>
      </c>
      <c r="L14" s="31">
        <f t="shared" si="0"/>
        <v>466487000</v>
      </c>
      <c r="M14" s="31">
        <f t="shared" si="0"/>
        <v>23186018</v>
      </c>
      <c r="N14" s="31">
        <f t="shared" si="0"/>
        <v>1952412155</v>
      </c>
      <c r="O14" s="31">
        <f t="shared" si="0"/>
        <v>872405585</v>
      </c>
      <c r="P14" s="31">
        <f t="shared" si="0"/>
        <v>207722838</v>
      </c>
      <c r="Q14" s="31">
        <f t="shared" si="0"/>
        <v>2571737461</v>
      </c>
      <c r="R14" s="31">
        <f t="shared" si="0"/>
        <v>827667638</v>
      </c>
      <c r="S14" s="31">
        <f t="shared" si="0"/>
        <v>209352503</v>
      </c>
    </row>
    <row r="15" spans="1:19" x14ac:dyDescent="0.2">
      <c r="A15" s="7" t="s">
        <v>186</v>
      </c>
    </row>
    <row r="16" spans="1:19" x14ac:dyDescent="0.2">
      <c r="A16" s="11" t="s">
        <v>149</v>
      </c>
      <c r="B16" s="11"/>
      <c r="C16" s="11"/>
      <c r="D16" s="11"/>
    </row>
    <row r="17" spans="7:10" x14ac:dyDescent="0.2">
      <c r="G17" s="66"/>
      <c r="J17" s="66"/>
    </row>
  </sheetData>
  <sortState ref="H36:J42">
    <sortCondition ref="H36:H42"/>
  </sortState>
  <mergeCells count="6">
    <mergeCell ref="B5:D5"/>
    <mergeCell ref="H5:J5"/>
    <mergeCell ref="K5:M5"/>
    <mergeCell ref="N5:P5"/>
    <mergeCell ref="Q5:S5"/>
    <mergeCell ref="E5:G5"/>
  </mergeCells>
  <pageMargins left="0.7" right="0.7" top="0.75" bottom="0.75" header="0.3" footer="0.3"/>
  <pageSetup paperSize="9" orientation="landscape" r:id="rId1"/>
  <ignoredErrors>
    <ignoredError sqref="J14 F14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15"/>
  <sheetViews>
    <sheetView zoomScale="124" zoomScaleNormal="124" workbookViewId="0">
      <selection activeCell="A2" sqref="A2"/>
    </sheetView>
  </sheetViews>
  <sheetFormatPr baseColWidth="10" defaultColWidth="11.42578125" defaultRowHeight="12.75" x14ac:dyDescent="0.2"/>
  <cols>
    <col min="1" max="1" width="21.7109375" style="7" customWidth="1"/>
    <col min="2" max="2" width="12" style="7" customWidth="1"/>
    <col min="3" max="3" width="10.7109375" style="7" bestFit="1" customWidth="1"/>
    <col min="4" max="5" width="10.140625" style="7" customWidth="1"/>
    <col min="6" max="9" width="10.140625" style="2" customWidth="1"/>
    <col min="10" max="16384" width="11.42578125" style="2"/>
  </cols>
  <sheetData>
    <row r="2" spans="1:9" ht="15" x14ac:dyDescent="0.25">
      <c r="A2" s="3" t="s">
        <v>179</v>
      </c>
      <c r="B2" s="3"/>
      <c r="C2" s="3"/>
    </row>
    <row r="4" spans="1:9" ht="18" x14ac:dyDescent="0.2">
      <c r="A4" s="68" t="s">
        <v>180</v>
      </c>
      <c r="B4" s="94">
        <v>2020</v>
      </c>
      <c r="C4" s="94">
        <v>2018</v>
      </c>
      <c r="D4" s="94">
        <v>2016</v>
      </c>
      <c r="E4" s="94">
        <v>2014</v>
      </c>
      <c r="F4" s="94">
        <v>2012</v>
      </c>
      <c r="G4" s="94">
        <v>2010</v>
      </c>
    </row>
    <row r="5" spans="1:9" x14ac:dyDescent="0.2">
      <c r="A5" s="12" t="s">
        <v>16</v>
      </c>
      <c r="B5" s="47">
        <v>4937</v>
      </c>
      <c r="C5" s="47">
        <v>4932</v>
      </c>
      <c r="D5" s="47">
        <v>4780</v>
      </c>
      <c r="E5" s="47">
        <v>5172</v>
      </c>
      <c r="F5" s="48" t="s">
        <v>85</v>
      </c>
      <c r="G5" s="48" t="s">
        <v>85</v>
      </c>
      <c r="H5" s="47"/>
      <c r="I5" s="47"/>
    </row>
    <row r="6" spans="1:9" x14ac:dyDescent="0.2">
      <c r="A6" s="13" t="s">
        <v>77</v>
      </c>
      <c r="B6" s="47">
        <v>86463</v>
      </c>
      <c r="C6" s="47">
        <v>85457</v>
      </c>
      <c r="D6" s="47">
        <v>79942</v>
      </c>
      <c r="E6" s="47">
        <v>76843</v>
      </c>
      <c r="F6" s="47">
        <v>81224</v>
      </c>
      <c r="G6" s="47">
        <v>76260</v>
      </c>
      <c r="H6" s="47"/>
      <c r="I6" s="47"/>
    </row>
    <row r="7" spans="1:9" x14ac:dyDescent="0.2">
      <c r="A7" s="13" t="s">
        <v>81</v>
      </c>
      <c r="B7" s="47">
        <v>10073815827</v>
      </c>
      <c r="C7" s="47">
        <v>10634327783</v>
      </c>
      <c r="D7" s="47">
        <v>9773248851</v>
      </c>
      <c r="E7" s="47">
        <v>9854938841</v>
      </c>
      <c r="F7" s="47">
        <v>10196000</v>
      </c>
      <c r="G7" s="47">
        <v>11077000</v>
      </c>
      <c r="H7" s="47"/>
      <c r="I7" s="47"/>
    </row>
    <row r="8" spans="1:9" x14ac:dyDescent="0.2">
      <c r="A8" s="13" t="s">
        <v>84</v>
      </c>
      <c r="B8" s="47">
        <v>3071646101</v>
      </c>
      <c r="C8" s="47">
        <v>3029465464</v>
      </c>
      <c r="D8" s="47">
        <v>2822403424</v>
      </c>
      <c r="E8" s="47">
        <v>2647052917</v>
      </c>
      <c r="F8" s="47">
        <v>2691000</v>
      </c>
      <c r="G8" s="47">
        <v>2675000</v>
      </c>
      <c r="H8" s="47"/>
      <c r="I8" s="47"/>
    </row>
    <row r="9" spans="1:9" s="18" customFormat="1" x14ac:dyDescent="0.2">
      <c r="A9" s="39" t="s">
        <v>58</v>
      </c>
      <c r="B9" s="47">
        <v>3327626023</v>
      </c>
      <c r="C9" s="49">
        <v>3404744143</v>
      </c>
      <c r="D9" s="49">
        <v>3237868265</v>
      </c>
      <c r="E9" s="49">
        <v>3067572</v>
      </c>
      <c r="F9" s="49">
        <v>3495000</v>
      </c>
      <c r="G9" s="49">
        <v>3601000</v>
      </c>
      <c r="H9" s="49"/>
      <c r="I9" s="49"/>
    </row>
    <row r="10" spans="1:9" s="18" customFormat="1" x14ac:dyDescent="0.2">
      <c r="A10" s="30"/>
      <c r="B10" s="30"/>
      <c r="C10" s="30"/>
      <c r="D10" s="49"/>
      <c r="E10" s="49"/>
    </row>
    <row r="11" spans="1:9" s="18" customFormat="1" x14ac:dyDescent="0.2">
      <c r="A11" s="30"/>
      <c r="B11" s="30"/>
      <c r="C11" s="30"/>
      <c r="D11" s="49"/>
      <c r="E11" s="49"/>
    </row>
    <row r="12" spans="1:9" s="18" customFormat="1" ht="40.5" customHeight="1" x14ac:dyDescent="0.2">
      <c r="A12" s="205" t="s">
        <v>185</v>
      </c>
      <c r="B12" s="205"/>
      <c r="C12" s="205"/>
      <c r="D12" s="205"/>
      <c r="E12" s="205"/>
      <c r="F12" s="205"/>
    </row>
    <row r="13" spans="1:9" s="18" customFormat="1" x14ac:dyDescent="0.2">
      <c r="A13" s="38"/>
      <c r="B13" s="38"/>
      <c r="C13" s="38"/>
      <c r="D13" s="50"/>
      <c r="E13" s="50"/>
    </row>
    <row r="14" spans="1:9" s="18" customFormat="1" x14ac:dyDescent="0.2">
      <c r="A14" s="11" t="s">
        <v>149</v>
      </c>
      <c r="B14" s="11"/>
      <c r="C14" s="11"/>
      <c r="D14" s="36"/>
      <c r="E14" s="36"/>
    </row>
    <row r="15" spans="1:9" x14ac:dyDescent="0.2">
      <c r="A15" s="11"/>
      <c r="B15" s="11"/>
      <c r="C15" s="11"/>
    </row>
  </sheetData>
  <mergeCells count="1">
    <mergeCell ref="A12:F12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85"/>
  <sheetViews>
    <sheetView workbookViewId="0"/>
  </sheetViews>
  <sheetFormatPr baseColWidth="10" defaultColWidth="11.42578125" defaultRowHeight="9" x14ac:dyDescent="0.15"/>
  <cols>
    <col min="1" max="1" width="28.140625" style="7" customWidth="1"/>
    <col min="2" max="2" width="11.7109375" style="7" customWidth="1"/>
    <col min="3" max="3" width="10.7109375" style="7" customWidth="1"/>
    <col min="4" max="4" width="11" style="7" customWidth="1"/>
    <col min="5" max="5" width="11.140625" style="7" customWidth="1"/>
    <col min="6" max="6" width="10.7109375" style="7" customWidth="1"/>
    <col min="7" max="7" width="9" style="7" customWidth="1"/>
    <col min="8" max="8" width="28.140625" style="7" customWidth="1"/>
    <col min="9" max="13" width="10.7109375" style="7" customWidth="1"/>
    <col min="14" max="14" width="4.28515625" style="7" customWidth="1"/>
    <col min="15" max="15" width="28.140625" style="7" customWidth="1"/>
    <col min="16" max="20" width="10.7109375" style="7" customWidth="1"/>
    <col min="21" max="16384" width="11.42578125" style="7"/>
  </cols>
  <sheetData>
    <row r="2" spans="1:15" ht="12" customHeight="1" x14ac:dyDescent="0.25">
      <c r="A2" s="51" t="s">
        <v>227</v>
      </c>
      <c r="H2" s="51"/>
      <c r="O2" s="51"/>
    </row>
    <row r="3" spans="1:15" ht="12" customHeight="1" x14ac:dyDescent="0.2">
      <c r="A3" s="156" t="s">
        <v>70</v>
      </c>
    </row>
    <row r="4" spans="1:15" ht="18.75" customHeight="1" x14ac:dyDescent="0.15">
      <c r="A4" s="9" t="s">
        <v>188</v>
      </c>
      <c r="B4" s="157" t="s">
        <v>21</v>
      </c>
      <c r="C4" s="157" t="s">
        <v>45</v>
      </c>
      <c r="D4" s="157" t="s">
        <v>35</v>
      </c>
      <c r="E4" s="157" t="s">
        <v>36</v>
      </c>
      <c r="F4" s="157" t="s">
        <v>13</v>
      </c>
    </row>
    <row r="5" spans="1:15" ht="12" customHeight="1" x14ac:dyDescent="0.15">
      <c r="A5" s="158" t="s">
        <v>189</v>
      </c>
      <c r="B5" s="159"/>
      <c r="C5" s="159"/>
      <c r="D5" s="159"/>
      <c r="E5" s="159"/>
      <c r="F5" s="160"/>
    </row>
    <row r="6" spans="1:15" ht="12" customHeight="1" x14ac:dyDescent="0.15">
      <c r="A6" s="161" t="s">
        <v>190</v>
      </c>
      <c r="B6" s="162">
        <v>7476751621</v>
      </c>
      <c r="C6" s="162">
        <v>47390285</v>
      </c>
      <c r="D6" s="162">
        <v>3752338702</v>
      </c>
      <c r="E6" s="162">
        <v>118799126</v>
      </c>
      <c r="F6" s="162">
        <v>3558223508</v>
      </c>
    </row>
    <row r="7" spans="1:15" ht="12" customHeight="1" x14ac:dyDescent="0.15">
      <c r="A7" s="161" t="s">
        <v>191</v>
      </c>
      <c r="B7" s="162">
        <v>-51469034</v>
      </c>
      <c r="C7" s="162">
        <v>-53527</v>
      </c>
      <c r="D7" s="162">
        <v>-47132978</v>
      </c>
      <c r="E7" s="162">
        <v>-1295051</v>
      </c>
      <c r="F7" s="162">
        <v>-2987478</v>
      </c>
    </row>
    <row r="8" spans="1:15" ht="12" customHeight="1" x14ac:dyDescent="0.15">
      <c r="A8" s="161" t="s">
        <v>192</v>
      </c>
      <c r="B8" s="162">
        <v>20403316</v>
      </c>
      <c r="C8" s="162">
        <v>0</v>
      </c>
      <c r="D8" s="162">
        <v>19808924</v>
      </c>
      <c r="E8" s="162">
        <v>95261</v>
      </c>
      <c r="F8" s="162">
        <v>499130</v>
      </c>
    </row>
    <row r="9" spans="1:15" ht="12" customHeight="1" x14ac:dyDescent="0.15">
      <c r="A9" s="161" t="s">
        <v>193</v>
      </c>
      <c r="B9" s="162">
        <v>380242804</v>
      </c>
      <c r="C9" s="162">
        <v>3225651</v>
      </c>
      <c r="D9" s="162">
        <v>35094173</v>
      </c>
      <c r="E9" s="162">
        <v>478190</v>
      </c>
      <c r="F9" s="162">
        <v>341444791</v>
      </c>
    </row>
    <row r="10" spans="1:15" ht="12" customHeight="1" x14ac:dyDescent="0.15">
      <c r="A10" s="161" t="s">
        <v>194</v>
      </c>
      <c r="B10" s="162">
        <v>548207356</v>
      </c>
      <c r="C10" s="162">
        <v>113840</v>
      </c>
      <c r="D10" s="162">
        <v>138821749</v>
      </c>
      <c r="E10" s="162">
        <v>988520</v>
      </c>
      <c r="F10" s="162">
        <v>408283247</v>
      </c>
    </row>
    <row r="11" spans="1:15" ht="12" customHeight="1" x14ac:dyDescent="0.15">
      <c r="A11" s="161" t="s">
        <v>195</v>
      </c>
      <c r="B11" s="162">
        <v>79111666</v>
      </c>
      <c r="C11" s="162">
        <v>34946</v>
      </c>
      <c r="D11" s="162">
        <v>48636177</v>
      </c>
      <c r="E11" s="162">
        <v>122367</v>
      </c>
      <c r="F11" s="162">
        <v>30318177</v>
      </c>
    </row>
    <row r="12" spans="1:15" ht="12" customHeight="1" x14ac:dyDescent="0.15">
      <c r="A12" s="161" t="s">
        <v>196</v>
      </c>
      <c r="B12" s="162">
        <v>20409692</v>
      </c>
      <c r="C12" s="162">
        <v>414122</v>
      </c>
      <c r="D12" s="162">
        <v>7894966</v>
      </c>
      <c r="E12" s="162">
        <v>426739</v>
      </c>
      <c r="F12" s="162">
        <v>11673865</v>
      </c>
    </row>
    <row r="13" spans="1:15" ht="12" customHeight="1" x14ac:dyDescent="0.15">
      <c r="A13" s="161" t="s">
        <v>197</v>
      </c>
      <c r="B13" s="162">
        <v>38462474</v>
      </c>
      <c r="C13" s="162">
        <v>20663</v>
      </c>
      <c r="D13" s="162">
        <v>25074559</v>
      </c>
      <c r="E13" s="162">
        <v>9714</v>
      </c>
      <c r="F13" s="162">
        <v>13357538</v>
      </c>
    </row>
    <row r="14" spans="1:15" ht="12" customHeight="1" x14ac:dyDescent="0.15">
      <c r="A14" s="163" t="s">
        <v>198</v>
      </c>
      <c r="B14" s="164">
        <v>8512119895</v>
      </c>
      <c r="C14" s="164">
        <v>51145980</v>
      </c>
      <c r="D14" s="164">
        <v>3980536272</v>
      </c>
      <c r="E14" s="164">
        <v>119624866</v>
      </c>
      <c r="F14" s="164">
        <v>4360812778</v>
      </c>
    </row>
    <row r="15" spans="1:15" ht="12" customHeight="1" x14ac:dyDescent="0.15">
      <c r="A15" s="165" t="s">
        <v>199</v>
      </c>
      <c r="B15" s="160"/>
      <c r="C15" s="166"/>
      <c r="D15" s="166"/>
      <c r="E15" s="166"/>
      <c r="F15" s="160"/>
    </row>
    <row r="16" spans="1:15" ht="12" customHeight="1" x14ac:dyDescent="0.15">
      <c r="A16" s="161" t="s">
        <v>200</v>
      </c>
      <c r="B16" s="162">
        <v>4257798385</v>
      </c>
      <c r="C16" s="162">
        <v>33411970</v>
      </c>
      <c r="D16" s="162">
        <v>2033759831</v>
      </c>
      <c r="E16" s="162">
        <v>50979751</v>
      </c>
      <c r="F16" s="162">
        <v>2139646833</v>
      </c>
    </row>
    <row r="17" spans="1:15" ht="12" customHeight="1" x14ac:dyDescent="0.15">
      <c r="A17" s="161" t="s">
        <v>201</v>
      </c>
      <c r="B17" s="162">
        <v>6006635</v>
      </c>
      <c r="C17" s="162">
        <v>-32085</v>
      </c>
      <c r="D17" s="162">
        <v>9898218</v>
      </c>
      <c r="E17" s="162">
        <v>-21461</v>
      </c>
      <c r="F17" s="162">
        <v>-3838037</v>
      </c>
    </row>
    <row r="18" spans="1:15" ht="12" customHeight="1" x14ac:dyDescent="0.15">
      <c r="A18" s="161" t="s">
        <v>202</v>
      </c>
      <c r="B18" s="162">
        <v>1033822436</v>
      </c>
      <c r="C18" s="162">
        <v>3909587</v>
      </c>
      <c r="D18" s="162">
        <v>545445172</v>
      </c>
      <c r="E18" s="162">
        <v>14095259</v>
      </c>
      <c r="F18" s="162">
        <v>470372418</v>
      </c>
    </row>
    <row r="19" spans="1:15" ht="12" customHeight="1" x14ac:dyDescent="0.15">
      <c r="A19" s="161" t="s">
        <v>203</v>
      </c>
      <c r="B19" s="162">
        <v>20679739</v>
      </c>
      <c r="C19" s="162">
        <v>125182</v>
      </c>
      <c r="D19" s="162">
        <v>9575393</v>
      </c>
      <c r="E19" s="162">
        <v>414902</v>
      </c>
      <c r="F19" s="162">
        <v>10564262</v>
      </c>
    </row>
    <row r="20" spans="1:15" ht="12" customHeight="1" x14ac:dyDescent="0.15">
      <c r="A20" s="161" t="s">
        <v>204</v>
      </c>
      <c r="B20" s="162">
        <v>2002230901</v>
      </c>
      <c r="C20" s="162">
        <v>7977472</v>
      </c>
      <c r="D20" s="162">
        <v>887633931</v>
      </c>
      <c r="E20" s="162">
        <v>48372607</v>
      </c>
      <c r="F20" s="162">
        <v>1058246891</v>
      </c>
    </row>
    <row r="21" spans="1:15" ht="12" customHeight="1" x14ac:dyDescent="0.15">
      <c r="A21" s="161" t="s">
        <v>205</v>
      </c>
      <c r="B21" s="162">
        <v>276503904</v>
      </c>
      <c r="C21" s="162">
        <v>128367</v>
      </c>
      <c r="D21" s="162">
        <v>28785001</v>
      </c>
      <c r="E21" s="162">
        <v>703709</v>
      </c>
      <c r="F21" s="162">
        <v>246886827</v>
      </c>
    </row>
    <row r="22" spans="1:15" ht="12" customHeight="1" x14ac:dyDescent="0.15">
      <c r="A22" s="161" t="s">
        <v>206</v>
      </c>
      <c r="B22" s="162">
        <v>149520539</v>
      </c>
      <c r="C22" s="162">
        <v>86745</v>
      </c>
      <c r="D22" s="162">
        <v>59043002</v>
      </c>
      <c r="E22" s="162">
        <v>723092</v>
      </c>
      <c r="F22" s="162">
        <v>89667699</v>
      </c>
    </row>
    <row r="23" spans="1:15" ht="12" customHeight="1" x14ac:dyDescent="0.15">
      <c r="A23" s="161" t="s">
        <v>207</v>
      </c>
      <c r="B23" s="162">
        <v>23825518</v>
      </c>
      <c r="C23" s="162">
        <v>79662</v>
      </c>
      <c r="D23" s="162">
        <v>10160281</v>
      </c>
      <c r="E23" s="162">
        <v>87811</v>
      </c>
      <c r="F23" s="162">
        <v>13497764</v>
      </c>
    </row>
    <row r="24" spans="1:15" ht="12" customHeight="1" x14ac:dyDescent="0.15">
      <c r="A24" s="161" t="s">
        <v>208</v>
      </c>
      <c r="B24" s="162">
        <v>262145124</v>
      </c>
      <c r="C24" s="162">
        <v>1697651</v>
      </c>
      <c r="D24" s="162">
        <v>165680695</v>
      </c>
      <c r="E24" s="162">
        <v>1212626</v>
      </c>
      <c r="F24" s="162">
        <v>93554152</v>
      </c>
    </row>
    <row r="25" spans="1:15" ht="12" customHeight="1" x14ac:dyDescent="0.15">
      <c r="A25" s="161" t="s">
        <v>209</v>
      </c>
      <c r="B25" s="162">
        <v>552074135</v>
      </c>
      <c r="C25" s="162">
        <v>20560</v>
      </c>
      <c r="D25" s="162">
        <v>108142412</v>
      </c>
      <c r="E25" s="162">
        <v>341047</v>
      </c>
      <c r="F25" s="162">
        <v>443570116</v>
      </c>
    </row>
    <row r="26" spans="1:15" ht="12" customHeight="1" x14ac:dyDescent="0.15">
      <c r="A26" s="163" t="s">
        <v>198</v>
      </c>
      <c r="B26" s="164">
        <v>8584607316</v>
      </c>
      <c r="C26" s="164">
        <v>47405111</v>
      </c>
      <c r="D26" s="164">
        <v>3858123936</v>
      </c>
      <c r="E26" s="164">
        <v>116909343</v>
      </c>
      <c r="F26" s="164">
        <v>4562168925</v>
      </c>
    </row>
    <row r="27" spans="1:15" ht="12" customHeight="1" x14ac:dyDescent="0.15">
      <c r="A27" s="167" t="s">
        <v>210</v>
      </c>
      <c r="B27" s="164">
        <v>-72487421</v>
      </c>
      <c r="C27" s="164">
        <v>3740869</v>
      </c>
      <c r="D27" s="164">
        <v>122412336</v>
      </c>
      <c r="E27" s="164">
        <v>2715523</v>
      </c>
      <c r="F27" s="164">
        <v>-201356147</v>
      </c>
    </row>
    <row r="28" spans="1:15" ht="12" customHeight="1" x14ac:dyDescent="0.15">
      <c r="A28" s="167" t="s">
        <v>211</v>
      </c>
      <c r="B28" s="164">
        <v>741731840</v>
      </c>
      <c r="C28" s="164">
        <v>5459079</v>
      </c>
      <c r="D28" s="164">
        <v>396235445</v>
      </c>
      <c r="E28" s="164">
        <v>4269195</v>
      </c>
      <c r="F28" s="164">
        <v>335768121</v>
      </c>
    </row>
    <row r="29" spans="1:15" ht="12" customHeight="1" x14ac:dyDescent="0.15">
      <c r="A29" s="168"/>
      <c r="H29" s="168"/>
      <c r="O29" s="168"/>
    </row>
    <row r="31" spans="1:15" ht="17.25" customHeight="1" x14ac:dyDescent="0.15">
      <c r="A31" s="9" t="s">
        <v>212</v>
      </c>
      <c r="B31" s="157" t="s">
        <v>21</v>
      </c>
      <c r="C31" s="157" t="s">
        <v>45</v>
      </c>
      <c r="D31" s="157" t="s">
        <v>35</v>
      </c>
      <c r="E31" s="157" t="s">
        <v>36</v>
      </c>
      <c r="F31" s="157" t="s">
        <v>13</v>
      </c>
    </row>
    <row r="32" spans="1:15" ht="12" customHeight="1" x14ac:dyDescent="0.15">
      <c r="A32" s="158" t="s">
        <v>189</v>
      </c>
      <c r="B32" s="159"/>
      <c r="C32" s="159"/>
      <c r="D32" s="159"/>
      <c r="E32" s="159"/>
      <c r="F32" s="160"/>
    </row>
    <row r="33" spans="1:6" ht="12" customHeight="1" x14ac:dyDescent="0.15">
      <c r="A33" s="161" t="s">
        <v>190</v>
      </c>
      <c r="B33" s="162">
        <v>279964095</v>
      </c>
      <c r="C33" s="162">
        <v>688488</v>
      </c>
      <c r="D33" s="162">
        <v>226741875</v>
      </c>
      <c r="E33" s="162">
        <v>22717431</v>
      </c>
      <c r="F33" s="162">
        <v>29816301</v>
      </c>
    </row>
    <row r="34" spans="1:6" ht="12" customHeight="1" x14ac:dyDescent="0.15">
      <c r="A34" s="161" t="s">
        <v>191</v>
      </c>
      <c r="B34" s="162">
        <v>-1045784</v>
      </c>
      <c r="C34" s="162">
        <v>1260</v>
      </c>
      <c r="D34" s="162">
        <v>-2067327</v>
      </c>
      <c r="E34" s="162">
        <v>941619</v>
      </c>
      <c r="F34" s="162">
        <v>78664</v>
      </c>
    </row>
    <row r="35" spans="1:6" ht="12" customHeight="1" x14ac:dyDescent="0.15">
      <c r="A35" s="161" t="s">
        <v>192</v>
      </c>
      <c r="B35" s="162">
        <v>29988</v>
      </c>
      <c r="C35" s="160">
        <v>0</v>
      </c>
      <c r="D35" s="162">
        <v>29988</v>
      </c>
      <c r="E35" s="162">
        <v>0</v>
      </c>
      <c r="F35" s="160">
        <v>0</v>
      </c>
    </row>
    <row r="36" spans="1:6" ht="12" customHeight="1" x14ac:dyDescent="0.15">
      <c r="A36" s="161" t="s">
        <v>193</v>
      </c>
      <c r="B36" s="162">
        <v>8776393</v>
      </c>
      <c r="C36" s="162">
        <v>71800</v>
      </c>
      <c r="D36" s="162">
        <v>2496053</v>
      </c>
      <c r="E36" s="162">
        <v>2711</v>
      </c>
      <c r="F36" s="162">
        <v>6205829</v>
      </c>
    </row>
    <row r="37" spans="1:6" ht="12" customHeight="1" x14ac:dyDescent="0.15">
      <c r="A37" s="161" t="s">
        <v>194</v>
      </c>
      <c r="B37" s="162">
        <v>763015</v>
      </c>
      <c r="C37" s="160">
        <v>0</v>
      </c>
      <c r="D37" s="162">
        <v>553341</v>
      </c>
      <c r="E37" s="162">
        <v>11917</v>
      </c>
      <c r="F37" s="162">
        <v>197757</v>
      </c>
    </row>
    <row r="38" spans="1:6" ht="12" customHeight="1" x14ac:dyDescent="0.15">
      <c r="A38" s="161" t="s">
        <v>195</v>
      </c>
      <c r="B38" s="162">
        <v>128329</v>
      </c>
      <c r="C38" s="160">
        <v>1</v>
      </c>
      <c r="D38" s="162">
        <v>112001</v>
      </c>
      <c r="E38" s="162">
        <v>801</v>
      </c>
      <c r="F38" s="162">
        <v>15526</v>
      </c>
    </row>
    <row r="39" spans="1:6" ht="12" customHeight="1" x14ac:dyDescent="0.15">
      <c r="A39" s="161" t="s">
        <v>196</v>
      </c>
      <c r="B39" s="162">
        <v>380355</v>
      </c>
      <c r="C39" s="162">
        <v>2102</v>
      </c>
      <c r="D39" s="162">
        <v>235178</v>
      </c>
      <c r="E39" s="162">
        <v>49643</v>
      </c>
      <c r="F39" s="162">
        <v>93432</v>
      </c>
    </row>
    <row r="40" spans="1:6" ht="12" customHeight="1" x14ac:dyDescent="0.15">
      <c r="A40" s="161" t="s">
        <v>197</v>
      </c>
      <c r="B40" s="162">
        <v>283343</v>
      </c>
      <c r="C40" s="160">
        <v>0</v>
      </c>
      <c r="D40" s="162">
        <v>231480</v>
      </c>
      <c r="E40" s="162">
        <v>51541</v>
      </c>
      <c r="F40" s="162">
        <v>322</v>
      </c>
    </row>
    <row r="41" spans="1:6" ht="12" customHeight="1" x14ac:dyDescent="0.15">
      <c r="A41" s="163" t="s">
        <v>198</v>
      </c>
      <c r="B41" s="164">
        <v>289279734</v>
      </c>
      <c r="C41" s="164">
        <v>763651</v>
      </c>
      <c r="D41" s="164">
        <v>228332589</v>
      </c>
      <c r="E41" s="164">
        <v>23775663</v>
      </c>
      <c r="F41" s="164">
        <v>36407831</v>
      </c>
    </row>
    <row r="42" spans="1:6" ht="12" customHeight="1" x14ac:dyDescent="0.15">
      <c r="A42" s="165" t="s">
        <v>199</v>
      </c>
      <c r="B42" s="160"/>
      <c r="C42" s="166"/>
      <c r="D42" s="166"/>
      <c r="E42" s="166"/>
      <c r="F42" s="160"/>
    </row>
    <row r="43" spans="1:6" ht="12" customHeight="1" x14ac:dyDescent="0.15">
      <c r="A43" s="161" t="s">
        <v>200</v>
      </c>
      <c r="B43" s="162">
        <v>116219637</v>
      </c>
      <c r="C43" s="162">
        <v>302937</v>
      </c>
      <c r="D43" s="162">
        <v>91527263</v>
      </c>
      <c r="E43" s="162">
        <v>13197784</v>
      </c>
      <c r="F43" s="162">
        <v>11191653</v>
      </c>
    </row>
    <row r="44" spans="1:6" ht="12" customHeight="1" x14ac:dyDescent="0.15">
      <c r="A44" s="161" t="s">
        <v>201</v>
      </c>
      <c r="B44" s="162">
        <v>1901529</v>
      </c>
      <c r="C44" s="162">
        <v>-21275</v>
      </c>
      <c r="D44" s="162">
        <v>1648405</v>
      </c>
      <c r="E44" s="162">
        <v>182782</v>
      </c>
      <c r="F44" s="162">
        <v>91617</v>
      </c>
    </row>
    <row r="45" spans="1:6" ht="12" customHeight="1" x14ac:dyDescent="0.15">
      <c r="A45" s="161" t="s">
        <v>202</v>
      </c>
      <c r="B45" s="162">
        <v>41664992</v>
      </c>
      <c r="C45" s="162">
        <v>210716</v>
      </c>
      <c r="D45" s="162">
        <v>33908272</v>
      </c>
      <c r="E45" s="162">
        <v>2997342</v>
      </c>
      <c r="F45" s="162">
        <v>4548662</v>
      </c>
    </row>
    <row r="46" spans="1:6" ht="12" customHeight="1" x14ac:dyDescent="0.15">
      <c r="A46" s="161" t="s">
        <v>203</v>
      </c>
      <c r="B46" s="162">
        <v>1817447</v>
      </c>
      <c r="C46" s="160">
        <v>421</v>
      </c>
      <c r="D46" s="162">
        <v>1538740</v>
      </c>
      <c r="E46" s="162">
        <v>90091</v>
      </c>
      <c r="F46" s="162">
        <v>188196</v>
      </c>
    </row>
    <row r="47" spans="1:6" ht="12" customHeight="1" x14ac:dyDescent="0.15">
      <c r="A47" s="161" t="s">
        <v>204</v>
      </c>
      <c r="B47" s="162">
        <v>103499037</v>
      </c>
      <c r="C47" s="162">
        <v>296162</v>
      </c>
      <c r="D47" s="162">
        <v>77726161</v>
      </c>
      <c r="E47" s="162">
        <v>6863469</v>
      </c>
      <c r="F47" s="162">
        <v>18613246</v>
      </c>
    </row>
    <row r="48" spans="1:6" ht="12" customHeight="1" x14ac:dyDescent="0.15">
      <c r="A48" s="161" t="s">
        <v>205</v>
      </c>
      <c r="B48" s="162">
        <v>249648</v>
      </c>
      <c r="C48" s="160">
        <v>0</v>
      </c>
      <c r="D48" s="162">
        <v>175451</v>
      </c>
      <c r="E48" s="162">
        <v>3069</v>
      </c>
      <c r="F48" s="162">
        <v>71129</v>
      </c>
    </row>
    <row r="49" spans="1:15" ht="12" customHeight="1" x14ac:dyDescent="0.15">
      <c r="A49" s="161" t="s">
        <v>206</v>
      </c>
      <c r="B49" s="162">
        <v>1229647</v>
      </c>
      <c r="C49" s="162">
        <v>12058</v>
      </c>
      <c r="D49" s="162">
        <v>875027</v>
      </c>
      <c r="E49" s="162">
        <v>40879</v>
      </c>
      <c r="F49" s="162">
        <v>301683</v>
      </c>
    </row>
    <row r="50" spans="1:15" ht="12" customHeight="1" x14ac:dyDescent="0.15">
      <c r="A50" s="161" t="s">
        <v>207</v>
      </c>
      <c r="B50" s="162">
        <v>202909</v>
      </c>
      <c r="C50" s="160">
        <v>0</v>
      </c>
      <c r="D50" s="162">
        <v>165446</v>
      </c>
      <c r="E50" s="162">
        <v>18377</v>
      </c>
      <c r="F50" s="162">
        <v>19087</v>
      </c>
    </row>
    <row r="51" spans="1:15" ht="12" customHeight="1" x14ac:dyDescent="0.15">
      <c r="A51" s="161" t="s">
        <v>208</v>
      </c>
      <c r="B51" s="162">
        <v>11974465</v>
      </c>
      <c r="C51" s="162">
        <v>56470</v>
      </c>
      <c r="D51" s="162">
        <v>11183568</v>
      </c>
      <c r="E51" s="162">
        <v>42190</v>
      </c>
      <c r="F51" s="162">
        <v>692237</v>
      </c>
    </row>
    <row r="52" spans="1:15" ht="12" customHeight="1" x14ac:dyDescent="0.15">
      <c r="A52" s="161" t="s">
        <v>209</v>
      </c>
      <c r="B52" s="162">
        <v>1033790</v>
      </c>
      <c r="C52" s="160">
        <v>0</v>
      </c>
      <c r="D52" s="162">
        <v>861959</v>
      </c>
      <c r="E52" s="162">
        <v>3433</v>
      </c>
      <c r="F52" s="162">
        <v>168398</v>
      </c>
    </row>
    <row r="53" spans="1:15" ht="12" customHeight="1" x14ac:dyDescent="0.15">
      <c r="A53" s="163" t="s">
        <v>198</v>
      </c>
      <c r="B53" s="164">
        <v>279793101</v>
      </c>
      <c r="C53" s="164">
        <v>857489</v>
      </c>
      <c r="D53" s="164">
        <v>219610292</v>
      </c>
      <c r="E53" s="164">
        <v>23439416</v>
      </c>
      <c r="F53" s="164">
        <v>35885908</v>
      </c>
    </row>
    <row r="54" spans="1:15" ht="12" customHeight="1" x14ac:dyDescent="0.15">
      <c r="A54" s="167" t="s">
        <v>210</v>
      </c>
      <c r="B54" s="164">
        <v>9486633</v>
      </c>
      <c r="C54" s="164">
        <v>-93838</v>
      </c>
      <c r="D54" s="164">
        <v>8722297</v>
      </c>
      <c r="E54" s="164">
        <v>336247</v>
      </c>
      <c r="F54" s="164">
        <v>521923</v>
      </c>
    </row>
    <row r="55" spans="1:15" ht="12" customHeight="1" x14ac:dyDescent="0.15">
      <c r="A55" s="167" t="s">
        <v>211</v>
      </c>
      <c r="B55" s="164">
        <v>22494887</v>
      </c>
      <c r="C55" s="164">
        <v>-37368</v>
      </c>
      <c r="D55" s="164">
        <v>20767826</v>
      </c>
      <c r="E55" s="164">
        <v>381872</v>
      </c>
      <c r="F55" s="164">
        <v>1382558</v>
      </c>
    </row>
    <row r="58" spans="1:15" ht="13.5" customHeight="1" x14ac:dyDescent="0.15">
      <c r="A58" s="9" t="s">
        <v>213</v>
      </c>
      <c r="B58" s="157" t="s">
        <v>21</v>
      </c>
      <c r="C58" s="157" t="s">
        <v>45</v>
      </c>
      <c r="D58" s="157" t="s">
        <v>35</v>
      </c>
      <c r="E58" s="157" t="s">
        <v>36</v>
      </c>
      <c r="F58" s="157" t="s">
        <v>13</v>
      </c>
      <c r="H58" s="168"/>
      <c r="O58" s="168"/>
    </row>
    <row r="59" spans="1:15" ht="12" customHeight="1" x14ac:dyDescent="0.15">
      <c r="A59" s="158" t="s">
        <v>189</v>
      </c>
      <c r="B59" s="169"/>
      <c r="C59" s="169"/>
      <c r="D59" s="169"/>
      <c r="E59" s="169"/>
      <c r="F59" s="160"/>
    </row>
    <row r="60" spans="1:15" ht="12" customHeight="1" x14ac:dyDescent="0.15">
      <c r="A60" s="161" t="s">
        <v>190</v>
      </c>
      <c r="B60" s="162">
        <v>317351612</v>
      </c>
      <c r="C60" s="162">
        <v>1102768</v>
      </c>
      <c r="D60" s="162">
        <v>164680799</v>
      </c>
      <c r="E60" s="162">
        <v>30553257</v>
      </c>
      <c r="F60" s="162">
        <v>121014788</v>
      </c>
    </row>
    <row r="61" spans="1:15" ht="12" customHeight="1" x14ac:dyDescent="0.15">
      <c r="A61" s="161" t="s">
        <v>191</v>
      </c>
      <c r="B61" s="162">
        <v>1448313</v>
      </c>
      <c r="C61" s="162">
        <v>1260</v>
      </c>
      <c r="D61" s="162">
        <v>1108346</v>
      </c>
      <c r="E61" s="162">
        <v>178059</v>
      </c>
      <c r="F61" s="162">
        <v>160648</v>
      </c>
    </row>
    <row r="62" spans="1:15" ht="12" customHeight="1" x14ac:dyDescent="0.15">
      <c r="A62" s="161" t="s">
        <v>192</v>
      </c>
      <c r="B62" s="162">
        <v>85173</v>
      </c>
      <c r="C62" s="160">
        <v>0</v>
      </c>
      <c r="D62" s="162">
        <v>85173</v>
      </c>
      <c r="E62" s="162">
        <v>0</v>
      </c>
      <c r="F62" s="162">
        <v>0</v>
      </c>
    </row>
    <row r="63" spans="1:15" ht="12" customHeight="1" x14ac:dyDescent="0.15">
      <c r="A63" s="161" t="s">
        <v>193</v>
      </c>
      <c r="B63" s="162">
        <v>13005550</v>
      </c>
      <c r="C63" s="162">
        <v>71800</v>
      </c>
      <c r="D63" s="162">
        <v>11217834</v>
      </c>
      <c r="E63" s="162">
        <v>75754</v>
      </c>
      <c r="F63" s="162">
        <v>1640163</v>
      </c>
    </row>
    <row r="64" spans="1:15" ht="12" customHeight="1" x14ac:dyDescent="0.15">
      <c r="A64" s="161" t="s">
        <v>194</v>
      </c>
      <c r="B64" s="162">
        <v>1210496</v>
      </c>
      <c r="C64" s="160">
        <v>0</v>
      </c>
      <c r="D64" s="162">
        <v>302209</v>
      </c>
      <c r="E64" s="162">
        <v>98481</v>
      </c>
      <c r="F64" s="162">
        <v>809806</v>
      </c>
    </row>
    <row r="65" spans="1:6" ht="12" customHeight="1" x14ac:dyDescent="0.15">
      <c r="A65" s="161" t="s">
        <v>195</v>
      </c>
      <c r="B65" s="162">
        <v>510630</v>
      </c>
      <c r="C65" s="162">
        <v>1</v>
      </c>
      <c r="D65" s="162">
        <v>488072</v>
      </c>
      <c r="E65" s="162">
        <v>6867</v>
      </c>
      <c r="F65" s="162">
        <v>15691</v>
      </c>
    </row>
    <row r="66" spans="1:6" ht="12" customHeight="1" x14ac:dyDescent="0.15">
      <c r="A66" s="161" t="s">
        <v>196</v>
      </c>
      <c r="B66" s="162">
        <v>181073</v>
      </c>
      <c r="C66" s="162">
        <v>2102</v>
      </c>
      <c r="D66" s="162">
        <v>67409</v>
      </c>
      <c r="E66" s="162">
        <v>5338</v>
      </c>
      <c r="F66" s="162">
        <v>106224</v>
      </c>
    </row>
    <row r="67" spans="1:6" ht="12" customHeight="1" x14ac:dyDescent="0.15">
      <c r="A67" s="161" t="s">
        <v>197</v>
      </c>
      <c r="B67" s="162">
        <v>2264259</v>
      </c>
      <c r="C67" s="160">
        <v>0</v>
      </c>
      <c r="D67" s="162">
        <v>695351</v>
      </c>
      <c r="E67" s="162">
        <v>1198708</v>
      </c>
      <c r="F67" s="162">
        <v>370200</v>
      </c>
    </row>
    <row r="68" spans="1:6" ht="12" customHeight="1" x14ac:dyDescent="0.15">
      <c r="A68" s="163" t="s">
        <v>198</v>
      </c>
      <c r="B68" s="164">
        <v>336057106</v>
      </c>
      <c r="C68" s="164">
        <v>1177931</v>
      </c>
      <c r="D68" s="164">
        <v>178645193</v>
      </c>
      <c r="E68" s="164">
        <v>32116464</v>
      </c>
      <c r="F68" s="164">
        <v>124117520</v>
      </c>
    </row>
    <row r="69" spans="1:6" ht="12" customHeight="1" x14ac:dyDescent="0.15">
      <c r="A69" s="165" t="s">
        <v>199</v>
      </c>
      <c r="B69" s="170"/>
      <c r="C69" s="170"/>
      <c r="D69" s="170"/>
      <c r="E69" s="170"/>
      <c r="F69" s="160"/>
    </row>
    <row r="70" spans="1:6" ht="12" customHeight="1" x14ac:dyDescent="0.15">
      <c r="A70" s="161" t="s">
        <v>200</v>
      </c>
      <c r="B70" s="162">
        <v>140064879</v>
      </c>
      <c r="C70" s="162">
        <v>373253</v>
      </c>
      <c r="D70" s="162">
        <v>68620631</v>
      </c>
      <c r="E70" s="162">
        <v>13517844</v>
      </c>
      <c r="F70" s="162">
        <v>57553151</v>
      </c>
    </row>
    <row r="71" spans="1:6" ht="12" customHeight="1" x14ac:dyDescent="0.15">
      <c r="A71" s="161" t="s">
        <v>201</v>
      </c>
      <c r="B71" s="162">
        <v>-3359478</v>
      </c>
      <c r="C71" s="162">
        <v>-21275</v>
      </c>
      <c r="D71" s="162">
        <v>-1223932</v>
      </c>
      <c r="E71" s="162">
        <v>-46702</v>
      </c>
      <c r="F71" s="162">
        <v>-2067570</v>
      </c>
    </row>
    <row r="72" spans="1:6" ht="12" customHeight="1" x14ac:dyDescent="0.15">
      <c r="A72" s="161" t="s">
        <v>202</v>
      </c>
      <c r="B72" s="162">
        <v>41403265</v>
      </c>
      <c r="C72" s="162">
        <v>210716</v>
      </c>
      <c r="D72" s="162">
        <v>22855165</v>
      </c>
      <c r="E72" s="162">
        <v>2754135</v>
      </c>
      <c r="F72" s="162">
        <v>15583249</v>
      </c>
    </row>
    <row r="73" spans="1:6" ht="12" customHeight="1" x14ac:dyDescent="0.15">
      <c r="A73" s="161" t="s">
        <v>203</v>
      </c>
      <c r="B73" s="162">
        <v>1815250</v>
      </c>
      <c r="C73" s="162">
        <v>2075</v>
      </c>
      <c r="D73" s="162">
        <v>1292467</v>
      </c>
      <c r="E73" s="162">
        <v>70688</v>
      </c>
      <c r="F73" s="162">
        <v>450020</v>
      </c>
    </row>
    <row r="74" spans="1:6" ht="12" customHeight="1" x14ac:dyDescent="0.15">
      <c r="A74" s="161" t="s">
        <v>204</v>
      </c>
      <c r="B74" s="162">
        <v>125898695</v>
      </c>
      <c r="C74" s="162">
        <v>437194</v>
      </c>
      <c r="D74" s="162">
        <v>69926234</v>
      </c>
      <c r="E74" s="162">
        <v>12903523</v>
      </c>
      <c r="F74" s="162">
        <v>42631744</v>
      </c>
    </row>
    <row r="75" spans="1:6" ht="12" customHeight="1" x14ac:dyDescent="0.15">
      <c r="A75" s="161" t="s">
        <v>205</v>
      </c>
      <c r="B75" s="162">
        <v>2284373</v>
      </c>
      <c r="C75" s="162">
        <v>42848</v>
      </c>
      <c r="D75" s="162">
        <v>1991184</v>
      </c>
      <c r="E75" s="162">
        <v>45285</v>
      </c>
      <c r="F75" s="162">
        <v>205056</v>
      </c>
    </row>
    <row r="76" spans="1:6" ht="12" customHeight="1" x14ac:dyDescent="0.15">
      <c r="A76" s="161" t="s">
        <v>206</v>
      </c>
      <c r="B76" s="162">
        <v>1710774</v>
      </c>
      <c r="C76" s="162">
        <v>13232</v>
      </c>
      <c r="D76" s="162">
        <v>1004575</v>
      </c>
      <c r="E76" s="162">
        <v>124952</v>
      </c>
      <c r="F76" s="162">
        <v>568015</v>
      </c>
    </row>
    <row r="77" spans="1:6" ht="12" customHeight="1" x14ac:dyDescent="0.15">
      <c r="A77" s="161" t="s">
        <v>207</v>
      </c>
      <c r="B77" s="162">
        <v>361766</v>
      </c>
      <c r="C77" s="162">
        <v>0</v>
      </c>
      <c r="D77" s="162">
        <v>130943</v>
      </c>
      <c r="E77" s="162">
        <v>32308</v>
      </c>
      <c r="F77" s="162">
        <v>198515</v>
      </c>
    </row>
    <row r="78" spans="1:6" ht="12" customHeight="1" x14ac:dyDescent="0.15">
      <c r="A78" s="161" t="s">
        <v>208</v>
      </c>
      <c r="B78" s="162">
        <v>9310172</v>
      </c>
      <c r="C78" s="162">
        <v>67334</v>
      </c>
      <c r="D78" s="162">
        <v>7025706</v>
      </c>
      <c r="E78" s="162">
        <v>407683</v>
      </c>
      <c r="F78" s="162">
        <v>1809449</v>
      </c>
    </row>
    <row r="79" spans="1:6" ht="12" customHeight="1" x14ac:dyDescent="0.15">
      <c r="A79" s="161" t="s">
        <v>209</v>
      </c>
      <c r="B79" s="162">
        <v>2484396</v>
      </c>
      <c r="C79" s="160">
        <v>0</v>
      </c>
      <c r="D79" s="162">
        <v>553955</v>
      </c>
      <c r="E79" s="162">
        <v>1414967</v>
      </c>
      <c r="F79" s="162">
        <v>515474</v>
      </c>
    </row>
    <row r="80" spans="1:6" ht="12" customHeight="1" x14ac:dyDescent="0.15">
      <c r="A80" s="163" t="s">
        <v>198</v>
      </c>
      <c r="B80" s="164">
        <v>321974092</v>
      </c>
      <c r="C80" s="164">
        <v>1125377</v>
      </c>
      <c r="D80" s="164">
        <v>172176928</v>
      </c>
      <c r="E80" s="164">
        <v>31224683</v>
      </c>
      <c r="F80" s="164">
        <v>117447103</v>
      </c>
    </row>
    <row r="81" spans="1:15" ht="12" customHeight="1" x14ac:dyDescent="0.15">
      <c r="A81" s="167" t="s">
        <v>210</v>
      </c>
      <c r="B81" s="164">
        <v>14083014</v>
      </c>
      <c r="C81" s="164">
        <v>52554</v>
      </c>
      <c r="D81" s="164">
        <v>6468265</v>
      </c>
      <c r="E81" s="164">
        <v>891781</v>
      </c>
      <c r="F81" s="164">
        <v>6670417</v>
      </c>
    </row>
    <row r="82" spans="1:15" ht="12" customHeight="1" x14ac:dyDescent="0.15">
      <c r="A82" s="167" t="s">
        <v>211</v>
      </c>
      <c r="B82" s="164">
        <v>25877583</v>
      </c>
      <c r="C82" s="164">
        <v>119888</v>
      </c>
      <c r="D82" s="164">
        <v>14047924</v>
      </c>
      <c r="E82" s="164">
        <v>2714430</v>
      </c>
      <c r="F82" s="164">
        <v>8995340</v>
      </c>
    </row>
    <row r="84" spans="1:15" ht="12" customHeight="1" x14ac:dyDescent="0.15">
      <c r="A84" s="11" t="s">
        <v>149</v>
      </c>
    </row>
    <row r="85" spans="1:15" ht="12" customHeight="1" x14ac:dyDescent="0.15">
      <c r="A85" s="168"/>
      <c r="H85" s="168"/>
      <c r="O85" s="168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85"/>
  <sheetViews>
    <sheetView workbookViewId="0"/>
  </sheetViews>
  <sheetFormatPr baseColWidth="10" defaultColWidth="11.42578125" defaultRowHeight="9" x14ac:dyDescent="0.15"/>
  <cols>
    <col min="1" max="1" width="28.140625" style="7" customWidth="1"/>
    <col min="2" max="6" width="10.7109375" style="7" customWidth="1"/>
    <col min="7" max="7" width="15" style="7" customWidth="1"/>
    <col min="8" max="8" width="28.140625" style="7" customWidth="1"/>
    <col min="9" max="9" width="10.7109375" style="7" customWidth="1"/>
    <col min="10" max="10" width="10.7109375" style="47" customWidth="1"/>
    <col min="11" max="13" width="10.7109375" style="7" customWidth="1"/>
    <col min="14" max="14" width="4.28515625" style="7" customWidth="1"/>
    <col min="15" max="15" width="28.140625" style="7" customWidth="1"/>
    <col min="16" max="20" width="10.7109375" style="7" customWidth="1"/>
    <col min="21" max="16384" width="11.42578125" style="7"/>
  </cols>
  <sheetData>
    <row r="2" spans="1:15" ht="12" customHeight="1" x14ac:dyDescent="0.25">
      <c r="A2" s="51" t="s">
        <v>228</v>
      </c>
      <c r="H2" s="51"/>
      <c r="O2" s="51"/>
    </row>
    <row r="3" spans="1:15" ht="12" customHeight="1" x14ac:dyDescent="0.2">
      <c r="A3" s="156" t="s">
        <v>70</v>
      </c>
    </row>
    <row r="4" spans="1:15" ht="12" customHeight="1" x14ac:dyDescent="0.15">
      <c r="A4" s="9" t="s">
        <v>214</v>
      </c>
      <c r="B4" s="157" t="s">
        <v>21</v>
      </c>
      <c r="C4" s="157" t="s">
        <v>45</v>
      </c>
      <c r="D4" s="157" t="s">
        <v>35</v>
      </c>
      <c r="E4" s="157" t="s">
        <v>36</v>
      </c>
      <c r="F4" s="157" t="s">
        <v>13</v>
      </c>
    </row>
    <row r="5" spans="1:15" ht="12" customHeight="1" x14ac:dyDescent="0.15">
      <c r="A5" s="158" t="s">
        <v>189</v>
      </c>
      <c r="B5" s="159"/>
      <c r="C5" s="159"/>
      <c r="D5" s="159"/>
      <c r="E5" s="159"/>
      <c r="F5" s="160"/>
    </row>
    <row r="6" spans="1:15" ht="12" customHeight="1" x14ac:dyDescent="0.15">
      <c r="A6" s="161" t="s">
        <v>190</v>
      </c>
      <c r="B6" s="162">
        <v>1094341894</v>
      </c>
      <c r="C6" s="162">
        <v>31265796</v>
      </c>
      <c r="D6" s="162">
        <v>251210626</v>
      </c>
      <c r="E6" s="162">
        <v>10516382</v>
      </c>
      <c r="F6" s="162">
        <v>801349091</v>
      </c>
    </row>
    <row r="7" spans="1:15" ht="12" customHeight="1" x14ac:dyDescent="0.15">
      <c r="A7" s="161" t="s">
        <v>191</v>
      </c>
      <c r="B7" s="162">
        <v>1085486</v>
      </c>
      <c r="C7" s="162">
        <v>-8595</v>
      </c>
      <c r="D7" s="162">
        <v>1144330</v>
      </c>
      <c r="E7" s="162">
        <v>-37679</v>
      </c>
      <c r="F7" s="162">
        <v>-12570</v>
      </c>
    </row>
    <row r="8" spans="1:15" ht="12" customHeight="1" x14ac:dyDescent="0.15">
      <c r="A8" s="161" t="s">
        <v>192</v>
      </c>
      <c r="B8" s="162">
        <v>3258982</v>
      </c>
      <c r="C8" s="162">
        <v>0</v>
      </c>
      <c r="D8" s="162">
        <v>3258982</v>
      </c>
      <c r="E8" s="162">
        <v>0</v>
      </c>
      <c r="F8" s="162">
        <v>0</v>
      </c>
    </row>
    <row r="9" spans="1:15" ht="12" customHeight="1" x14ac:dyDescent="0.15">
      <c r="A9" s="161" t="s">
        <v>193</v>
      </c>
      <c r="B9" s="162">
        <v>34008050</v>
      </c>
      <c r="C9" s="162">
        <v>1414618</v>
      </c>
      <c r="D9" s="162">
        <v>2608994</v>
      </c>
      <c r="E9" s="162">
        <v>32200</v>
      </c>
      <c r="F9" s="162">
        <v>29952237</v>
      </c>
    </row>
    <row r="10" spans="1:15" ht="12" customHeight="1" x14ac:dyDescent="0.15">
      <c r="A10" s="161" t="s">
        <v>194</v>
      </c>
      <c r="B10" s="162">
        <v>96220998</v>
      </c>
      <c r="C10" s="162">
        <v>92668</v>
      </c>
      <c r="D10" s="162">
        <v>4810200</v>
      </c>
      <c r="E10" s="162">
        <v>17998</v>
      </c>
      <c r="F10" s="162">
        <v>91300132</v>
      </c>
    </row>
    <row r="11" spans="1:15" ht="12" customHeight="1" x14ac:dyDescent="0.15">
      <c r="A11" s="161" t="s">
        <v>195</v>
      </c>
      <c r="B11" s="162">
        <v>8973837</v>
      </c>
      <c r="C11" s="162">
        <v>16553</v>
      </c>
      <c r="D11" s="162">
        <v>1044411</v>
      </c>
      <c r="E11" s="162">
        <v>2702</v>
      </c>
      <c r="F11" s="162">
        <v>7910172</v>
      </c>
    </row>
    <row r="12" spans="1:15" ht="12" customHeight="1" x14ac:dyDescent="0.15">
      <c r="A12" s="161" t="s">
        <v>196</v>
      </c>
      <c r="B12" s="162">
        <v>1844030</v>
      </c>
      <c r="C12" s="162">
        <v>23985</v>
      </c>
      <c r="D12" s="162">
        <v>455499</v>
      </c>
      <c r="E12" s="162">
        <v>6154</v>
      </c>
      <c r="F12" s="162">
        <v>1358391</v>
      </c>
    </row>
    <row r="13" spans="1:15" ht="12" customHeight="1" x14ac:dyDescent="0.15">
      <c r="A13" s="161" t="s">
        <v>197</v>
      </c>
      <c r="B13" s="162">
        <v>1473602</v>
      </c>
      <c r="C13" s="162">
        <v>16808</v>
      </c>
      <c r="D13" s="162">
        <v>1118135</v>
      </c>
      <c r="E13" s="162">
        <v>1201</v>
      </c>
      <c r="F13" s="162">
        <v>337458</v>
      </c>
    </row>
    <row r="14" spans="1:15" ht="12" customHeight="1" x14ac:dyDescent="0.15">
      <c r="A14" s="163" t="s">
        <v>198</v>
      </c>
      <c r="B14" s="164">
        <v>1241206879</v>
      </c>
      <c r="C14" s="164">
        <v>32821833</v>
      </c>
      <c r="D14" s="164">
        <v>265651177</v>
      </c>
      <c r="E14" s="164">
        <v>10538958</v>
      </c>
      <c r="F14" s="164">
        <v>932194911</v>
      </c>
    </row>
    <row r="15" spans="1:15" ht="12" customHeight="1" x14ac:dyDescent="0.15">
      <c r="A15" s="165" t="s">
        <v>199</v>
      </c>
      <c r="B15" s="160"/>
      <c r="C15" s="166"/>
      <c r="D15" s="166"/>
      <c r="E15" s="166"/>
      <c r="F15" s="160"/>
    </row>
    <row r="16" spans="1:15" ht="12" customHeight="1" x14ac:dyDescent="0.15">
      <c r="A16" s="161" t="s">
        <v>200</v>
      </c>
      <c r="B16" s="162">
        <v>699891483</v>
      </c>
      <c r="C16" s="162">
        <v>24397952</v>
      </c>
      <c r="D16" s="162">
        <v>139483219</v>
      </c>
      <c r="E16" s="162">
        <v>3719222</v>
      </c>
      <c r="F16" s="162">
        <v>532291090</v>
      </c>
    </row>
    <row r="17" spans="1:8" ht="12" customHeight="1" x14ac:dyDescent="0.15">
      <c r="A17" s="161" t="s">
        <v>201</v>
      </c>
      <c r="B17" s="162">
        <v>4473079</v>
      </c>
      <c r="C17" s="162">
        <v>38637</v>
      </c>
      <c r="D17" s="162">
        <v>5226389</v>
      </c>
      <c r="E17" s="162">
        <v>-9032</v>
      </c>
      <c r="F17" s="162">
        <v>-782914</v>
      </c>
    </row>
    <row r="18" spans="1:8" ht="12" customHeight="1" x14ac:dyDescent="0.15">
      <c r="A18" s="161" t="s">
        <v>202</v>
      </c>
      <c r="B18" s="162">
        <v>137335201</v>
      </c>
      <c r="C18" s="162">
        <v>2078778</v>
      </c>
      <c r="D18" s="162">
        <v>33830597</v>
      </c>
      <c r="E18" s="162">
        <v>1110887</v>
      </c>
      <c r="F18" s="162">
        <v>100314938</v>
      </c>
    </row>
    <row r="19" spans="1:8" ht="12" customHeight="1" x14ac:dyDescent="0.15">
      <c r="A19" s="161" t="s">
        <v>203</v>
      </c>
      <c r="B19" s="162">
        <v>4837596</v>
      </c>
      <c r="C19" s="162">
        <v>78068</v>
      </c>
      <c r="D19" s="162">
        <v>1909853</v>
      </c>
      <c r="E19" s="162">
        <v>35603</v>
      </c>
      <c r="F19" s="162">
        <v>2814073</v>
      </c>
    </row>
    <row r="20" spans="1:8" ht="12" customHeight="1" x14ac:dyDescent="0.15">
      <c r="A20" s="161" t="s">
        <v>204</v>
      </c>
      <c r="B20" s="162">
        <v>193077829</v>
      </c>
      <c r="C20" s="162">
        <v>4788338</v>
      </c>
      <c r="D20" s="162">
        <v>65715867</v>
      </c>
      <c r="E20" s="162">
        <v>5280883</v>
      </c>
      <c r="F20" s="162">
        <v>117292740</v>
      </c>
    </row>
    <row r="21" spans="1:8" ht="12" customHeight="1" x14ac:dyDescent="0.15">
      <c r="A21" s="161" t="s">
        <v>205</v>
      </c>
      <c r="B21" s="162">
        <v>46728047</v>
      </c>
      <c r="C21" s="162">
        <v>23850</v>
      </c>
      <c r="D21" s="162">
        <v>1651572</v>
      </c>
      <c r="E21" s="162">
        <v>5542</v>
      </c>
      <c r="F21" s="162">
        <v>45047082</v>
      </c>
    </row>
    <row r="22" spans="1:8" ht="12" customHeight="1" x14ac:dyDescent="0.15">
      <c r="A22" s="161" t="s">
        <v>206</v>
      </c>
      <c r="B22" s="162">
        <v>25041989</v>
      </c>
      <c r="C22" s="162">
        <v>39493</v>
      </c>
      <c r="D22" s="162">
        <v>3172768</v>
      </c>
      <c r="E22" s="162">
        <v>38582</v>
      </c>
      <c r="F22" s="162">
        <v>21791147</v>
      </c>
    </row>
    <row r="23" spans="1:8" ht="12" customHeight="1" x14ac:dyDescent="0.15">
      <c r="A23" s="161" t="s">
        <v>207</v>
      </c>
      <c r="B23" s="162">
        <v>2829672</v>
      </c>
      <c r="C23" s="162">
        <v>10701</v>
      </c>
      <c r="D23" s="162">
        <v>512273</v>
      </c>
      <c r="E23" s="162">
        <v>67032</v>
      </c>
      <c r="F23" s="162">
        <v>2239666</v>
      </c>
    </row>
    <row r="24" spans="1:8" ht="12" customHeight="1" x14ac:dyDescent="0.15">
      <c r="A24" s="161" t="s">
        <v>208</v>
      </c>
      <c r="B24" s="162">
        <v>29828838</v>
      </c>
      <c r="C24" s="162">
        <v>896412</v>
      </c>
      <c r="D24" s="162">
        <v>10372412</v>
      </c>
      <c r="E24" s="162">
        <v>95822</v>
      </c>
      <c r="F24" s="162">
        <v>18464193</v>
      </c>
    </row>
    <row r="25" spans="1:8" ht="12" customHeight="1" x14ac:dyDescent="0.15">
      <c r="A25" s="161" t="s">
        <v>209</v>
      </c>
      <c r="B25" s="162">
        <v>126827068</v>
      </c>
      <c r="C25" s="162">
        <v>20560</v>
      </c>
      <c r="D25" s="162">
        <v>2604126</v>
      </c>
      <c r="E25" s="162">
        <v>15198</v>
      </c>
      <c r="F25" s="162">
        <v>124187185</v>
      </c>
    </row>
    <row r="26" spans="1:8" ht="12" customHeight="1" x14ac:dyDescent="0.15">
      <c r="A26" s="163" t="s">
        <v>198</v>
      </c>
      <c r="B26" s="164">
        <v>1270870802</v>
      </c>
      <c r="C26" s="164">
        <v>32372789</v>
      </c>
      <c r="D26" s="164">
        <v>264479076</v>
      </c>
      <c r="E26" s="164">
        <v>10359739</v>
      </c>
      <c r="F26" s="164">
        <v>963659200</v>
      </c>
    </row>
    <row r="27" spans="1:8" ht="12" customHeight="1" x14ac:dyDescent="0.15">
      <c r="A27" s="167" t="s">
        <v>210</v>
      </c>
      <c r="B27" s="164">
        <v>-29663923</v>
      </c>
      <c r="C27" s="164">
        <v>449044</v>
      </c>
      <c r="D27" s="164">
        <v>1172101</v>
      </c>
      <c r="E27" s="164">
        <v>179219</v>
      </c>
      <c r="F27" s="164">
        <v>-31464289</v>
      </c>
    </row>
    <row r="28" spans="1:8" ht="12" customHeight="1" x14ac:dyDescent="0.15">
      <c r="A28" s="167" t="s">
        <v>211</v>
      </c>
      <c r="B28" s="164">
        <v>126991984</v>
      </c>
      <c r="C28" s="164">
        <v>1366017</v>
      </c>
      <c r="D28" s="164">
        <v>14148639</v>
      </c>
      <c r="E28" s="164">
        <v>290238</v>
      </c>
      <c r="F28" s="164">
        <v>111187090</v>
      </c>
    </row>
    <row r="29" spans="1:8" ht="12" customHeight="1" x14ac:dyDescent="0.15">
      <c r="A29" s="168"/>
      <c r="H29" s="168"/>
    </row>
    <row r="31" spans="1:8" ht="12" customHeight="1" x14ac:dyDescent="0.15">
      <c r="A31" s="9" t="s">
        <v>38</v>
      </c>
      <c r="B31" s="157" t="s">
        <v>21</v>
      </c>
      <c r="C31" s="171" t="s">
        <v>45</v>
      </c>
      <c r="D31" s="157" t="s">
        <v>35</v>
      </c>
      <c r="E31" s="157" t="s">
        <v>36</v>
      </c>
      <c r="F31" s="157" t="s">
        <v>13</v>
      </c>
    </row>
    <row r="32" spans="1:8" ht="12" customHeight="1" x14ac:dyDescent="0.15">
      <c r="A32" s="158" t="s">
        <v>189</v>
      </c>
      <c r="B32" s="159"/>
      <c r="C32" s="172"/>
      <c r="D32" s="159"/>
      <c r="E32" s="159"/>
      <c r="F32" s="160"/>
    </row>
    <row r="33" spans="1:6" ht="12" customHeight="1" x14ac:dyDescent="0.15">
      <c r="A33" s="161" t="s">
        <v>190</v>
      </c>
      <c r="B33" s="162">
        <v>2688860304</v>
      </c>
      <c r="C33" s="162">
        <v>16136468</v>
      </c>
      <c r="D33" s="162">
        <v>1141172248</v>
      </c>
      <c r="E33" s="162">
        <v>82388679</v>
      </c>
      <c r="F33" s="162">
        <v>1449162909</v>
      </c>
    </row>
    <row r="34" spans="1:6" ht="12" customHeight="1" x14ac:dyDescent="0.15">
      <c r="A34" s="161" t="s">
        <v>191</v>
      </c>
      <c r="B34" s="162">
        <v>-24606766</v>
      </c>
      <c r="C34" s="162">
        <v>-43305</v>
      </c>
      <c r="D34" s="162">
        <v>-25114677</v>
      </c>
      <c r="E34" s="162">
        <v>773849</v>
      </c>
      <c r="F34" s="162">
        <v>-222633</v>
      </c>
    </row>
    <row r="35" spans="1:6" ht="12" customHeight="1" x14ac:dyDescent="0.15">
      <c r="A35" s="161" t="s">
        <v>192</v>
      </c>
      <c r="B35" s="162">
        <v>5370044</v>
      </c>
      <c r="C35" s="162">
        <v>0</v>
      </c>
      <c r="D35" s="162">
        <v>5161536</v>
      </c>
      <c r="E35" s="162">
        <v>0</v>
      </c>
      <c r="F35" s="162">
        <v>208508</v>
      </c>
    </row>
    <row r="36" spans="1:6" ht="12" customHeight="1" x14ac:dyDescent="0.15">
      <c r="A36" s="161" t="s">
        <v>193</v>
      </c>
      <c r="B36" s="162">
        <v>152874940</v>
      </c>
      <c r="C36" s="162">
        <v>1765545</v>
      </c>
      <c r="D36" s="162">
        <v>13327874</v>
      </c>
      <c r="E36" s="162">
        <v>393843</v>
      </c>
      <c r="F36" s="162">
        <v>137387677</v>
      </c>
    </row>
    <row r="37" spans="1:6" ht="12" customHeight="1" x14ac:dyDescent="0.15">
      <c r="A37" s="161" t="s">
        <v>194</v>
      </c>
      <c r="B37" s="162">
        <v>216953127</v>
      </c>
      <c r="C37" s="162">
        <v>21172</v>
      </c>
      <c r="D37" s="162">
        <v>42333318</v>
      </c>
      <c r="E37" s="162">
        <v>987567</v>
      </c>
      <c r="F37" s="162">
        <v>173611071</v>
      </c>
    </row>
    <row r="38" spans="1:6" ht="12" customHeight="1" x14ac:dyDescent="0.15">
      <c r="A38" s="161" t="s">
        <v>195</v>
      </c>
      <c r="B38" s="162">
        <v>15700407</v>
      </c>
      <c r="C38" s="162">
        <v>18395</v>
      </c>
      <c r="D38" s="162">
        <v>5491839</v>
      </c>
      <c r="E38" s="162">
        <v>111684</v>
      </c>
      <c r="F38" s="162">
        <v>10078488</v>
      </c>
    </row>
    <row r="39" spans="1:6" ht="12" customHeight="1" x14ac:dyDescent="0.15">
      <c r="A39" s="161" t="s">
        <v>196</v>
      </c>
      <c r="B39" s="162">
        <v>6646180</v>
      </c>
      <c r="C39" s="162">
        <v>393516</v>
      </c>
      <c r="D39" s="162">
        <v>3420145</v>
      </c>
      <c r="E39" s="162">
        <v>285088</v>
      </c>
      <c r="F39" s="162">
        <v>2547430</v>
      </c>
    </row>
    <row r="40" spans="1:6" ht="12" customHeight="1" x14ac:dyDescent="0.15">
      <c r="A40" s="161" t="s">
        <v>197</v>
      </c>
      <c r="B40" s="162">
        <v>5705490</v>
      </c>
      <c r="C40" s="162">
        <v>3855</v>
      </c>
      <c r="D40" s="162">
        <v>2734499</v>
      </c>
      <c r="E40" s="162">
        <v>1202048</v>
      </c>
      <c r="F40" s="162">
        <v>1765089</v>
      </c>
    </row>
    <row r="41" spans="1:6" ht="12" customHeight="1" x14ac:dyDescent="0.15">
      <c r="A41" s="163" t="s">
        <v>198</v>
      </c>
      <c r="B41" s="164">
        <v>3067503726</v>
      </c>
      <c r="C41" s="164">
        <v>18295646</v>
      </c>
      <c r="D41" s="164">
        <v>1188526782</v>
      </c>
      <c r="E41" s="164">
        <v>86142758</v>
      </c>
      <c r="F41" s="164">
        <v>1774538539</v>
      </c>
    </row>
    <row r="42" spans="1:6" ht="12" customHeight="1" x14ac:dyDescent="0.15">
      <c r="A42" s="165" t="s">
        <v>199</v>
      </c>
      <c r="B42" s="160"/>
      <c r="C42" s="164"/>
      <c r="D42" s="166"/>
      <c r="E42" s="166"/>
      <c r="F42" s="160"/>
    </row>
    <row r="43" spans="1:6" ht="12" customHeight="1" x14ac:dyDescent="0.15">
      <c r="A43" s="161" t="s">
        <v>200</v>
      </c>
      <c r="B43" s="162">
        <v>1515451415</v>
      </c>
      <c r="C43" s="162">
        <v>8691831</v>
      </c>
      <c r="D43" s="162">
        <v>606099070</v>
      </c>
      <c r="E43" s="162">
        <v>40714436</v>
      </c>
      <c r="F43" s="162">
        <v>859946078</v>
      </c>
    </row>
    <row r="44" spans="1:6" ht="12" customHeight="1" x14ac:dyDescent="0.15">
      <c r="A44" s="161" t="s">
        <v>201</v>
      </c>
      <c r="B44" s="162">
        <v>-4329287</v>
      </c>
      <c r="C44" s="162">
        <v>-113272</v>
      </c>
      <c r="D44" s="162">
        <v>765104</v>
      </c>
      <c r="E44" s="162">
        <v>205488</v>
      </c>
      <c r="F44" s="162">
        <v>-5186607</v>
      </c>
    </row>
    <row r="45" spans="1:6" ht="12" customHeight="1" x14ac:dyDescent="0.15">
      <c r="A45" s="161" t="s">
        <v>202</v>
      </c>
      <c r="B45" s="162">
        <v>368076759</v>
      </c>
      <c r="C45" s="162">
        <v>2043864</v>
      </c>
      <c r="D45" s="162">
        <v>163872004</v>
      </c>
      <c r="E45" s="162">
        <v>8390451</v>
      </c>
      <c r="F45" s="162">
        <v>193770439</v>
      </c>
    </row>
    <row r="46" spans="1:6" ht="12" customHeight="1" x14ac:dyDescent="0.15">
      <c r="A46" s="161" t="s">
        <v>203</v>
      </c>
      <c r="B46" s="162">
        <v>8975159</v>
      </c>
      <c r="C46" s="162">
        <v>43133</v>
      </c>
      <c r="D46" s="162">
        <v>4048721</v>
      </c>
      <c r="E46" s="162">
        <v>261551</v>
      </c>
      <c r="F46" s="162">
        <v>4621754</v>
      </c>
    </row>
    <row r="47" spans="1:6" ht="12" customHeight="1" x14ac:dyDescent="0.15">
      <c r="A47" s="161" t="s">
        <v>204</v>
      </c>
      <c r="B47" s="162">
        <v>779049013</v>
      </c>
      <c r="C47" s="162">
        <v>3495504</v>
      </c>
      <c r="D47" s="162">
        <v>274031221</v>
      </c>
      <c r="E47" s="162">
        <v>31353648</v>
      </c>
      <c r="F47" s="162">
        <v>470168639</v>
      </c>
    </row>
    <row r="48" spans="1:6" ht="12" customHeight="1" x14ac:dyDescent="0.15">
      <c r="A48" s="161" t="s">
        <v>205</v>
      </c>
      <c r="B48" s="162">
        <v>114680594</v>
      </c>
      <c r="C48" s="162">
        <v>82705</v>
      </c>
      <c r="D48" s="162">
        <v>5911328</v>
      </c>
      <c r="E48" s="162">
        <v>649358</v>
      </c>
      <c r="F48" s="162">
        <v>108037203</v>
      </c>
    </row>
    <row r="49" spans="1:15" ht="12" customHeight="1" x14ac:dyDescent="0.15">
      <c r="A49" s="161" t="s">
        <v>206</v>
      </c>
      <c r="B49" s="162">
        <v>54525026</v>
      </c>
      <c r="C49" s="162">
        <v>65235</v>
      </c>
      <c r="D49" s="162">
        <v>16032703</v>
      </c>
      <c r="E49" s="162">
        <v>524442</v>
      </c>
      <c r="F49" s="162">
        <v>37902647</v>
      </c>
    </row>
    <row r="50" spans="1:15" ht="12" customHeight="1" x14ac:dyDescent="0.15">
      <c r="A50" s="161" t="s">
        <v>207</v>
      </c>
      <c r="B50" s="162">
        <v>10696894</v>
      </c>
      <c r="C50" s="162">
        <v>68962</v>
      </c>
      <c r="D50" s="162">
        <v>6775402</v>
      </c>
      <c r="E50" s="162">
        <v>50193</v>
      </c>
      <c r="F50" s="162">
        <v>3802338</v>
      </c>
    </row>
    <row r="51" spans="1:15" ht="12" customHeight="1" x14ac:dyDescent="0.15">
      <c r="A51" s="161" t="s">
        <v>208</v>
      </c>
      <c r="B51" s="162">
        <v>84014975</v>
      </c>
      <c r="C51" s="162">
        <v>685064</v>
      </c>
      <c r="D51" s="162">
        <v>45194230</v>
      </c>
      <c r="E51" s="162">
        <v>783372</v>
      </c>
      <c r="F51" s="162">
        <v>37352309</v>
      </c>
    </row>
    <row r="52" spans="1:15" ht="12" customHeight="1" x14ac:dyDescent="0.15">
      <c r="A52" s="161" t="s">
        <v>209</v>
      </c>
      <c r="B52" s="162">
        <v>199273346</v>
      </c>
      <c r="C52" s="162">
        <v>0</v>
      </c>
      <c r="D52" s="162">
        <v>12123610</v>
      </c>
      <c r="E52" s="162">
        <v>1514297</v>
      </c>
      <c r="F52" s="162">
        <v>185635438</v>
      </c>
    </row>
    <row r="53" spans="1:15" ht="12" customHeight="1" x14ac:dyDescent="0.15">
      <c r="A53" s="163" t="s">
        <v>198</v>
      </c>
      <c r="B53" s="164">
        <v>3130413894</v>
      </c>
      <c r="C53" s="164">
        <v>15063026</v>
      </c>
      <c r="D53" s="164">
        <v>1134853393</v>
      </c>
      <c r="E53" s="164">
        <v>84447236</v>
      </c>
      <c r="F53" s="164">
        <v>1896050238</v>
      </c>
    </row>
    <row r="54" spans="1:15" ht="12" customHeight="1" x14ac:dyDescent="0.15">
      <c r="A54" s="167" t="s">
        <v>210</v>
      </c>
      <c r="B54" s="164">
        <v>-62910168</v>
      </c>
      <c r="C54" s="164">
        <v>3232620</v>
      </c>
      <c r="D54" s="164">
        <v>53673389</v>
      </c>
      <c r="E54" s="164">
        <v>1695522</v>
      </c>
      <c r="F54" s="164">
        <v>-121511699</v>
      </c>
    </row>
    <row r="55" spans="1:15" ht="12" customHeight="1" x14ac:dyDescent="0.15">
      <c r="A55" s="167" t="s">
        <v>211</v>
      </c>
      <c r="B55" s="164">
        <v>220378152</v>
      </c>
      <c r="C55" s="164">
        <v>3917684</v>
      </c>
      <c r="D55" s="164">
        <v>110991229</v>
      </c>
      <c r="E55" s="164">
        <v>3993192</v>
      </c>
      <c r="F55" s="164">
        <v>101476047</v>
      </c>
    </row>
    <row r="58" spans="1:15" ht="12" customHeight="1" x14ac:dyDescent="0.15">
      <c r="A58" s="9" t="s">
        <v>39</v>
      </c>
      <c r="B58" s="157" t="s">
        <v>21</v>
      </c>
      <c r="C58" s="157" t="s">
        <v>45</v>
      </c>
      <c r="D58" s="157" t="s">
        <v>35</v>
      </c>
      <c r="E58" s="157" t="s">
        <v>36</v>
      </c>
      <c r="F58" s="157" t="s">
        <v>13</v>
      </c>
      <c r="H58" s="168"/>
      <c r="O58" s="168"/>
    </row>
    <row r="59" spans="1:15" ht="12" customHeight="1" x14ac:dyDescent="0.15">
      <c r="A59" s="158" t="s">
        <v>189</v>
      </c>
      <c r="B59" s="169"/>
      <c r="C59" s="169"/>
      <c r="D59" s="169"/>
      <c r="E59" s="169"/>
      <c r="F59" s="160"/>
    </row>
    <row r="60" spans="1:15" ht="12" customHeight="1" x14ac:dyDescent="0.15">
      <c r="A60" s="161" t="s">
        <v>190</v>
      </c>
      <c r="B60" s="162">
        <v>4290865130</v>
      </c>
      <c r="C60" s="162">
        <v>1779277</v>
      </c>
      <c r="D60" s="162">
        <v>2751378503</v>
      </c>
      <c r="E60" s="162">
        <v>79164753</v>
      </c>
      <c r="F60" s="162">
        <v>1458542597</v>
      </c>
    </row>
    <row r="61" spans="1:15" ht="12" customHeight="1" x14ac:dyDescent="0.15">
      <c r="A61" s="161" t="s">
        <v>191</v>
      </c>
      <c r="B61" s="162">
        <v>-27545225</v>
      </c>
      <c r="C61" s="160">
        <v>893</v>
      </c>
      <c r="D61" s="162">
        <v>-24121613</v>
      </c>
      <c r="E61" s="162">
        <v>-911543</v>
      </c>
      <c r="F61" s="162">
        <v>-2512962</v>
      </c>
    </row>
    <row r="62" spans="1:15" ht="12" customHeight="1" x14ac:dyDescent="0.15">
      <c r="A62" s="161" t="s">
        <v>192</v>
      </c>
      <c r="B62" s="162">
        <v>11889452</v>
      </c>
      <c r="C62" s="160">
        <v>0</v>
      </c>
      <c r="D62" s="162">
        <v>11503568</v>
      </c>
      <c r="E62" s="162">
        <v>95261</v>
      </c>
      <c r="F62" s="162">
        <v>290622</v>
      </c>
    </row>
    <row r="63" spans="1:15" ht="12" customHeight="1" x14ac:dyDescent="0.15">
      <c r="A63" s="161" t="s">
        <v>193</v>
      </c>
      <c r="B63" s="162">
        <v>215141758</v>
      </c>
      <c r="C63" s="162">
        <v>189088</v>
      </c>
      <c r="D63" s="162">
        <v>32871191</v>
      </c>
      <c r="E63" s="162">
        <v>130611</v>
      </c>
      <c r="F63" s="162">
        <v>181950869</v>
      </c>
    </row>
    <row r="64" spans="1:15" ht="12" customHeight="1" x14ac:dyDescent="0.15">
      <c r="A64" s="161" t="s">
        <v>194</v>
      </c>
      <c r="B64" s="162">
        <v>237006742</v>
      </c>
      <c r="C64" s="162">
        <v>0</v>
      </c>
      <c r="D64" s="162">
        <v>92533783</v>
      </c>
      <c r="E64" s="162">
        <v>93353</v>
      </c>
      <c r="F64" s="162">
        <v>144379607</v>
      </c>
    </row>
    <row r="65" spans="1:6" ht="12" customHeight="1" x14ac:dyDescent="0.15">
      <c r="A65" s="161" t="s">
        <v>195</v>
      </c>
      <c r="B65" s="162">
        <v>55076382</v>
      </c>
      <c r="C65" s="162">
        <v>0</v>
      </c>
      <c r="D65" s="162">
        <v>42699999</v>
      </c>
      <c r="E65" s="162">
        <v>15649</v>
      </c>
      <c r="F65" s="162">
        <v>12360733</v>
      </c>
    </row>
    <row r="66" spans="1:6" ht="12" customHeight="1" x14ac:dyDescent="0.15">
      <c r="A66" s="161" t="s">
        <v>196</v>
      </c>
      <c r="B66" s="162">
        <v>12480910</v>
      </c>
      <c r="C66" s="160">
        <v>824</v>
      </c>
      <c r="D66" s="162">
        <v>4321909</v>
      </c>
      <c r="E66" s="162">
        <v>190477</v>
      </c>
      <c r="F66" s="162">
        <v>7967700</v>
      </c>
    </row>
    <row r="67" spans="1:6" ht="12" customHeight="1" x14ac:dyDescent="0.15">
      <c r="A67" s="161" t="s">
        <v>197</v>
      </c>
      <c r="B67" s="162">
        <v>33830984</v>
      </c>
      <c r="C67" s="160">
        <v>0</v>
      </c>
      <c r="D67" s="162">
        <v>22148757</v>
      </c>
      <c r="E67" s="162">
        <v>56714</v>
      </c>
      <c r="F67" s="162">
        <v>11625513</v>
      </c>
    </row>
    <row r="68" spans="1:6" ht="12" customHeight="1" x14ac:dyDescent="0.15">
      <c r="A68" s="163" t="s">
        <v>198</v>
      </c>
      <c r="B68" s="164">
        <v>4828746133</v>
      </c>
      <c r="C68" s="164">
        <v>1970082</v>
      </c>
      <c r="D68" s="164">
        <v>2933336097</v>
      </c>
      <c r="E68" s="164">
        <v>78835275</v>
      </c>
      <c r="F68" s="164">
        <v>1814604679</v>
      </c>
    </row>
    <row r="69" spans="1:6" ht="12" customHeight="1" x14ac:dyDescent="0.15">
      <c r="A69" s="165" t="s">
        <v>199</v>
      </c>
      <c r="B69" s="170"/>
      <c r="C69" s="170"/>
      <c r="D69" s="170"/>
      <c r="E69" s="170"/>
      <c r="F69" s="160"/>
    </row>
    <row r="70" spans="1:6" ht="12" customHeight="1" x14ac:dyDescent="0.15">
      <c r="A70" s="161" t="s">
        <v>200</v>
      </c>
      <c r="B70" s="162">
        <v>2298740004</v>
      </c>
      <c r="C70" s="162">
        <v>998377</v>
      </c>
      <c r="D70" s="162">
        <v>1448325436</v>
      </c>
      <c r="E70" s="162">
        <v>33261722</v>
      </c>
      <c r="F70" s="162">
        <v>816154469</v>
      </c>
    </row>
    <row r="71" spans="1:6" ht="12" customHeight="1" x14ac:dyDescent="0.15">
      <c r="A71" s="161" t="s">
        <v>201</v>
      </c>
      <c r="B71" s="162">
        <v>4404894</v>
      </c>
      <c r="C71" s="162">
        <v>0</v>
      </c>
      <c r="D71" s="162">
        <v>4331197</v>
      </c>
      <c r="E71" s="162">
        <v>-81836</v>
      </c>
      <c r="F71" s="162">
        <v>155532</v>
      </c>
    </row>
    <row r="72" spans="1:6" ht="12" customHeight="1" x14ac:dyDescent="0.15">
      <c r="A72" s="161" t="s">
        <v>202</v>
      </c>
      <c r="B72" s="162">
        <v>611478734</v>
      </c>
      <c r="C72" s="162">
        <v>208376</v>
      </c>
      <c r="D72" s="162">
        <v>404506008</v>
      </c>
      <c r="E72" s="162">
        <v>10345399</v>
      </c>
      <c r="F72" s="162">
        <v>196418951</v>
      </c>
    </row>
    <row r="73" spans="1:6" ht="12" customHeight="1" x14ac:dyDescent="0.15">
      <c r="A73" s="161" t="s">
        <v>203</v>
      </c>
      <c r="B73" s="162">
        <v>10499681</v>
      </c>
      <c r="C73" s="162">
        <v>6478</v>
      </c>
      <c r="D73" s="162">
        <v>6448027</v>
      </c>
      <c r="E73" s="162">
        <v>278526</v>
      </c>
      <c r="F73" s="162">
        <v>3766651</v>
      </c>
    </row>
    <row r="74" spans="1:6" ht="12" customHeight="1" x14ac:dyDescent="0.15">
      <c r="A74" s="161" t="s">
        <v>204</v>
      </c>
      <c r="B74" s="162">
        <v>1259501790</v>
      </c>
      <c r="C74" s="162">
        <v>426986</v>
      </c>
      <c r="D74" s="162">
        <v>695539238</v>
      </c>
      <c r="E74" s="162">
        <v>31505067</v>
      </c>
      <c r="F74" s="162">
        <v>532030500</v>
      </c>
    </row>
    <row r="75" spans="1:6" ht="12" customHeight="1" x14ac:dyDescent="0.15">
      <c r="A75" s="161" t="s">
        <v>205</v>
      </c>
      <c r="B75" s="162">
        <v>117629285</v>
      </c>
      <c r="C75" s="162">
        <v>64660</v>
      </c>
      <c r="D75" s="162">
        <v>23388736</v>
      </c>
      <c r="E75" s="162">
        <v>97163</v>
      </c>
      <c r="F75" s="162">
        <v>94078726</v>
      </c>
    </row>
    <row r="76" spans="1:6" ht="12" customHeight="1" x14ac:dyDescent="0.15">
      <c r="A76" s="161" t="s">
        <v>206</v>
      </c>
      <c r="B76" s="162">
        <v>72893944</v>
      </c>
      <c r="C76" s="162">
        <v>7307</v>
      </c>
      <c r="D76" s="162">
        <v>41717133</v>
      </c>
      <c r="E76" s="162">
        <v>325899</v>
      </c>
      <c r="F76" s="162">
        <v>30843604</v>
      </c>
    </row>
    <row r="77" spans="1:6" ht="12" customHeight="1" x14ac:dyDescent="0.15">
      <c r="A77" s="161" t="s">
        <v>207</v>
      </c>
      <c r="B77" s="162">
        <v>10863626</v>
      </c>
      <c r="C77" s="160">
        <v>0</v>
      </c>
      <c r="D77" s="162">
        <v>3168995</v>
      </c>
      <c r="E77" s="162">
        <v>21271</v>
      </c>
      <c r="F77" s="162">
        <v>7673361</v>
      </c>
    </row>
    <row r="78" spans="1:6" ht="12" customHeight="1" x14ac:dyDescent="0.15">
      <c r="A78" s="161" t="s">
        <v>208</v>
      </c>
      <c r="B78" s="162">
        <v>169585948</v>
      </c>
      <c r="C78" s="162">
        <v>239979</v>
      </c>
      <c r="D78" s="162">
        <v>128323327</v>
      </c>
      <c r="E78" s="162">
        <v>783305</v>
      </c>
      <c r="F78" s="162">
        <v>40239336</v>
      </c>
    </row>
    <row r="79" spans="1:6" ht="12" customHeight="1" x14ac:dyDescent="0.15">
      <c r="A79" s="161" t="s">
        <v>209</v>
      </c>
      <c r="B79" s="162">
        <v>229491908</v>
      </c>
      <c r="C79" s="160">
        <v>0</v>
      </c>
      <c r="D79" s="162">
        <v>94830590</v>
      </c>
      <c r="E79" s="162">
        <v>229952</v>
      </c>
      <c r="F79" s="162">
        <v>134431366</v>
      </c>
    </row>
    <row r="80" spans="1:6" ht="12" customHeight="1" x14ac:dyDescent="0.15">
      <c r="A80" s="163" t="s">
        <v>198</v>
      </c>
      <c r="B80" s="164">
        <v>4785089814</v>
      </c>
      <c r="C80" s="164">
        <v>1952163</v>
      </c>
      <c r="D80" s="164">
        <v>2850578687</v>
      </c>
      <c r="E80" s="164">
        <v>76766468</v>
      </c>
      <c r="F80" s="164">
        <v>1855792496</v>
      </c>
    </row>
    <row r="81" spans="1:15" ht="12" customHeight="1" x14ac:dyDescent="0.15">
      <c r="A81" s="167" t="s">
        <v>215</v>
      </c>
      <c r="B81" s="164">
        <v>43656319</v>
      </c>
      <c r="C81" s="164">
        <v>17919</v>
      </c>
      <c r="D81" s="164">
        <v>82757410</v>
      </c>
      <c r="E81" s="164">
        <v>2068807</v>
      </c>
      <c r="F81" s="164">
        <v>-41187817</v>
      </c>
    </row>
    <row r="82" spans="1:15" ht="12" customHeight="1" x14ac:dyDescent="0.15">
      <c r="A82" s="167" t="s">
        <v>211</v>
      </c>
      <c r="B82" s="164">
        <v>442734174</v>
      </c>
      <c r="C82" s="164">
        <v>257898</v>
      </c>
      <c r="D82" s="164">
        <v>305911327</v>
      </c>
      <c r="E82" s="164">
        <v>3082066</v>
      </c>
      <c r="F82" s="164">
        <v>133482883</v>
      </c>
    </row>
    <row r="83" spans="1:15" ht="12" customHeight="1" x14ac:dyDescent="0.15">
      <c r="A83" s="168"/>
    </row>
    <row r="84" spans="1:15" ht="12" customHeight="1" x14ac:dyDescent="0.15">
      <c r="A84" s="11" t="s">
        <v>149</v>
      </c>
    </row>
    <row r="85" spans="1:15" ht="12" customHeight="1" x14ac:dyDescent="0.15">
      <c r="A85" s="168"/>
      <c r="H85" s="168"/>
      <c r="O85" s="168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K190"/>
  <sheetViews>
    <sheetView workbookViewId="0"/>
  </sheetViews>
  <sheetFormatPr baseColWidth="10" defaultColWidth="11.42578125" defaultRowHeight="9" x14ac:dyDescent="0.15"/>
  <cols>
    <col min="1" max="1" width="28.140625" style="7" customWidth="1"/>
    <col min="2" max="2" width="16" style="7" customWidth="1"/>
    <col min="3" max="3" width="18.7109375" style="7" customWidth="1"/>
    <col min="4" max="4" width="28.140625" style="7" customWidth="1"/>
    <col min="5" max="5" width="10.7109375" style="7" customWidth="1"/>
    <col min="6" max="6" width="10.7109375" style="47" customWidth="1"/>
    <col min="7" max="9" width="10.7109375" style="7" customWidth="1"/>
    <col min="10" max="10" width="4.28515625" style="7" customWidth="1"/>
    <col min="11" max="11" width="28.140625" style="7" customWidth="1"/>
    <col min="12" max="16" width="10.7109375" style="7" customWidth="1"/>
    <col min="17" max="16384" width="11.42578125" style="7"/>
  </cols>
  <sheetData>
    <row r="2" spans="1:11" ht="15" x14ac:dyDescent="0.25">
      <c r="A2" s="51" t="s">
        <v>229</v>
      </c>
      <c r="D2" s="51"/>
      <c r="K2" s="51"/>
    </row>
    <row r="3" spans="1:11" ht="11.25" x14ac:dyDescent="0.2">
      <c r="A3" s="156" t="s">
        <v>70</v>
      </c>
    </row>
    <row r="4" spans="1:11" x14ac:dyDescent="0.15">
      <c r="A4" s="9"/>
      <c r="B4" s="173" t="s">
        <v>216</v>
      </c>
    </row>
    <row r="5" spans="1:11" x14ac:dyDescent="0.15">
      <c r="A5" s="158" t="s">
        <v>189</v>
      </c>
      <c r="B5" s="159"/>
    </row>
    <row r="6" spans="1:11" x14ac:dyDescent="0.15">
      <c r="A6" s="161" t="s">
        <v>190</v>
      </c>
      <c r="B6" s="162">
        <v>973030878</v>
      </c>
    </row>
    <row r="7" spans="1:11" x14ac:dyDescent="0.15">
      <c r="A7" s="161" t="s">
        <v>191</v>
      </c>
      <c r="B7" s="162">
        <v>1892649</v>
      </c>
    </row>
    <row r="8" spans="1:11" x14ac:dyDescent="0.15">
      <c r="A8" s="161" t="s">
        <v>192</v>
      </c>
      <c r="B8" s="162">
        <v>10101532</v>
      </c>
    </row>
    <row r="9" spans="1:11" x14ac:dyDescent="0.15">
      <c r="A9" s="161" t="s">
        <v>193</v>
      </c>
      <c r="B9" s="162">
        <v>684037566</v>
      </c>
    </row>
    <row r="10" spans="1:11" x14ac:dyDescent="0.15">
      <c r="A10" s="161" t="s">
        <v>194</v>
      </c>
      <c r="B10" s="162">
        <v>75790940</v>
      </c>
    </row>
    <row r="11" spans="1:11" x14ac:dyDescent="0.15">
      <c r="A11" s="161" t="s">
        <v>195</v>
      </c>
      <c r="B11" s="162">
        <v>54902771</v>
      </c>
    </row>
    <row r="12" spans="1:11" x14ac:dyDescent="0.15">
      <c r="A12" s="161" t="s">
        <v>196</v>
      </c>
      <c r="B12" s="162">
        <v>6976074</v>
      </c>
    </row>
    <row r="13" spans="1:11" x14ac:dyDescent="0.15">
      <c r="A13" s="161" t="s">
        <v>197</v>
      </c>
      <c r="B13" s="162">
        <v>6007863</v>
      </c>
    </row>
    <row r="14" spans="1:11" x14ac:dyDescent="0.15">
      <c r="A14" s="163" t="s">
        <v>198</v>
      </c>
      <c r="B14" s="164">
        <v>1812740272</v>
      </c>
    </row>
    <row r="15" spans="1:11" x14ac:dyDescent="0.15">
      <c r="A15" s="165" t="s">
        <v>199</v>
      </c>
      <c r="B15" s="160"/>
    </row>
    <row r="16" spans="1:11" x14ac:dyDescent="0.15">
      <c r="A16" s="161" t="s">
        <v>200</v>
      </c>
      <c r="B16" s="162">
        <v>385911117</v>
      </c>
    </row>
    <row r="17" spans="1:4" x14ac:dyDescent="0.15">
      <c r="A17" s="161" t="s">
        <v>201</v>
      </c>
      <c r="B17" s="162">
        <v>1268526</v>
      </c>
    </row>
    <row r="18" spans="1:4" x14ac:dyDescent="0.15">
      <c r="A18" s="161" t="s">
        <v>202</v>
      </c>
      <c r="B18" s="162">
        <v>290951120</v>
      </c>
    </row>
    <row r="19" spans="1:4" x14ac:dyDescent="0.15">
      <c r="A19" s="161" t="s">
        <v>203</v>
      </c>
      <c r="B19" s="162">
        <v>-2977473</v>
      </c>
    </row>
    <row r="20" spans="1:4" x14ac:dyDescent="0.15">
      <c r="A20" s="161" t="s">
        <v>204</v>
      </c>
      <c r="B20" s="162">
        <v>866609670</v>
      </c>
    </row>
    <row r="21" spans="1:4" x14ac:dyDescent="0.15">
      <c r="A21" s="161" t="s">
        <v>205</v>
      </c>
      <c r="B21" s="162">
        <v>212097540</v>
      </c>
    </row>
    <row r="22" spans="1:4" x14ac:dyDescent="0.15">
      <c r="A22" s="161" t="s">
        <v>206</v>
      </c>
      <c r="B22" s="162">
        <v>15446531</v>
      </c>
    </row>
    <row r="23" spans="1:4" x14ac:dyDescent="0.15">
      <c r="A23" s="161" t="s">
        <v>207</v>
      </c>
      <c r="B23" s="162">
        <v>4460865</v>
      </c>
    </row>
    <row r="24" spans="1:4" x14ac:dyDescent="0.15">
      <c r="A24" s="161" t="s">
        <v>208</v>
      </c>
      <c r="B24" s="162">
        <v>83396181</v>
      </c>
    </row>
    <row r="25" spans="1:4" x14ac:dyDescent="0.15">
      <c r="A25" s="161" t="s">
        <v>209</v>
      </c>
      <c r="B25" s="162">
        <v>64228828</v>
      </c>
    </row>
    <row r="26" spans="1:4" x14ac:dyDescent="0.15">
      <c r="A26" s="163" t="s">
        <v>198</v>
      </c>
      <c r="B26" s="164">
        <v>1921392905</v>
      </c>
    </row>
    <row r="27" spans="1:4" x14ac:dyDescent="0.15">
      <c r="A27" s="167" t="s">
        <v>210</v>
      </c>
      <c r="B27" s="164">
        <v>-108652633</v>
      </c>
    </row>
    <row r="28" spans="1:4" x14ac:dyDescent="0.15">
      <c r="A28" s="167" t="s">
        <v>211</v>
      </c>
      <c r="B28" s="164">
        <v>38972376</v>
      </c>
    </row>
    <row r="29" spans="1:4" x14ac:dyDescent="0.15">
      <c r="A29" s="168"/>
      <c r="D29" s="168"/>
    </row>
    <row r="31" spans="1:4" x14ac:dyDescent="0.15">
      <c r="A31" s="9"/>
      <c r="B31" s="173" t="s">
        <v>217</v>
      </c>
    </row>
    <row r="32" spans="1:4" x14ac:dyDescent="0.15">
      <c r="A32" s="158" t="s">
        <v>189</v>
      </c>
      <c r="B32" s="162"/>
    </row>
    <row r="33" spans="1:2" x14ac:dyDescent="0.15">
      <c r="A33" s="161" t="s">
        <v>190</v>
      </c>
      <c r="B33" s="162">
        <v>441768009</v>
      </c>
    </row>
    <row r="34" spans="1:2" x14ac:dyDescent="0.15">
      <c r="A34" s="161" t="s">
        <v>191</v>
      </c>
      <c r="B34" s="162">
        <v>1812985</v>
      </c>
    </row>
    <row r="35" spans="1:2" x14ac:dyDescent="0.15">
      <c r="A35" s="161" t="s">
        <v>192</v>
      </c>
      <c r="B35" s="162">
        <v>9740180</v>
      </c>
    </row>
    <row r="36" spans="1:2" x14ac:dyDescent="0.15">
      <c r="A36" s="161" t="s">
        <v>193</v>
      </c>
      <c r="B36" s="162">
        <v>469027536</v>
      </c>
    </row>
    <row r="37" spans="1:2" x14ac:dyDescent="0.15">
      <c r="A37" s="161" t="s">
        <v>194</v>
      </c>
      <c r="B37" s="162">
        <v>50102342</v>
      </c>
    </row>
    <row r="38" spans="1:2" x14ac:dyDescent="0.15">
      <c r="A38" s="161" t="s">
        <v>195</v>
      </c>
      <c r="B38" s="162">
        <v>48102642</v>
      </c>
    </row>
    <row r="39" spans="1:2" x14ac:dyDescent="0.15">
      <c r="A39" s="161" t="s">
        <v>196</v>
      </c>
      <c r="B39" s="162">
        <v>3886230</v>
      </c>
    </row>
    <row r="40" spans="1:2" x14ac:dyDescent="0.15">
      <c r="A40" s="161" t="s">
        <v>197</v>
      </c>
      <c r="B40" s="162">
        <v>5344064</v>
      </c>
    </row>
    <row r="41" spans="1:2" x14ac:dyDescent="0.15">
      <c r="A41" s="163" t="s">
        <v>198</v>
      </c>
      <c r="B41" s="164">
        <v>1029783988</v>
      </c>
    </row>
    <row r="42" spans="1:2" x14ac:dyDescent="0.15">
      <c r="A42" s="165" t="s">
        <v>199</v>
      </c>
      <c r="B42" s="160"/>
    </row>
    <row r="43" spans="1:2" x14ac:dyDescent="0.15">
      <c r="A43" s="161" t="s">
        <v>200</v>
      </c>
      <c r="B43" s="162">
        <v>125637735</v>
      </c>
    </row>
    <row r="44" spans="1:2" x14ac:dyDescent="0.15">
      <c r="A44" s="161" t="s">
        <v>201</v>
      </c>
      <c r="B44" s="162">
        <v>889852</v>
      </c>
    </row>
    <row r="45" spans="1:2" x14ac:dyDescent="0.15">
      <c r="A45" s="161" t="s">
        <v>202</v>
      </c>
      <c r="B45" s="162">
        <v>200165000</v>
      </c>
    </row>
    <row r="46" spans="1:2" x14ac:dyDescent="0.15">
      <c r="A46" s="161" t="s">
        <v>203</v>
      </c>
      <c r="B46" s="162">
        <v>-4257144</v>
      </c>
    </row>
    <row r="47" spans="1:2" x14ac:dyDescent="0.15">
      <c r="A47" s="161" t="s">
        <v>204</v>
      </c>
      <c r="B47" s="162">
        <v>481479645</v>
      </c>
    </row>
    <row r="48" spans="1:2" x14ac:dyDescent="0.15">
      <c r="A48" s="161" t="s">
        <v>205</v>
      </c>
      <c r="B48" s="162">
        <v>186210937</v>
      </c>
    </row>
    <row r="49" spans="1:11" x14ac:dyDescent="0.15">
      <c r="A49" s="161" t="s">
        <v>206</v>
      </c>
      <c r="B49" s="162">
        <v>12512550</v>
      </c>
    </row>
    <row r="50" spans="1:11" x14ac:dyDescent="0.15">
      <c r="A50" s="161" t="s">
        <v>207</v>
      </c>
      <c r="B50" s="162">
        <v>3035659</v>
      </c>
    </row>
    <row r="51" spans="1:11" x14ac:dyDescent="0.15">
      <c r="A51" s="161" t="s">
        <v>208</v>
      </c>
      <c r="B51" s="162">
        <v>61054304</v>
      </c>
    </row>
    <row r="52" spans="1:11" x14ac:dyDescent="0.15">
      <c r="A52" s="161" t="s">
        <v>209</v>
      </c>
      <c r="B52" s="162">
        <v>62757642</v>
      </c>
    </row>
    <row r="53" spans="1:11" x14ac:dyDescent="0.15">
      <c r="A53" s="163" t="s">
        <v>198</v>
      </c>
      <c r="B53" s="164">
        <v>1129486180</v>
      </c>
    </row>
    <row r="54" spans="1:11" x14ac:dyDescent="0.15">
      <c r="A54" s="167" t="s">
        <v>210</v>
      </c>
      <c r="B54" s="164">
        <v>-99702192</v>
      </c>
    </row>
    <row r="55" spans="1:11" x14ac:dyDescent="0.15">
      <c r="A55" s="167" t="s">
        <v>211</v>
      </c>
      <c r="B55" s="164">
        <v>24109754</v>
      </c>
    </row>
    <row r="58" spans="1:11" ht="22.5" customHeight="1" x14ac:dyDescent="0.15">
      <c r="A58" s="9"/>
      <c r="B58" s="157" t="s">
        <v>218</v>
      </c>
    </row>
    <row r="59" spans="1:11" x14ac:dyDescent="0.15">
      <c r="A59" s="158" t="s">
        <v>189</v>
      </c>
      <c r="B59" s="169"/>
      <c r="D59" s="168"/>
      <c r="K59" s="168"/>
    </row>
    <row r="60" spans="1:11" x14ac:dyDescent="0.15">
      <c r="A60" s="161" t="s">
        <v>190</v>
      </c>
      <c r="B60" s="162">
        <v>311710042</v>
      </c>
    </row>
    <row r="61" spans="1:11" x14ac:dyDescent="0.15">
      <c r="A61" s="161" t="s">
        <v>191</v>
      </c>
      <c r="B61" s="162">
        <v>-1277158</v>
      </c>
    </row>
    <row r="62" spans="1:11" x14ac:dyDescent="0.15">
      <c r="A62" s="161" t="s">
        <v>192</v>
      </c>
      <c r="B62" s="162">
        <v>0</v>
      </c>
    </row>
    <row r="63" spans="1:11" x14ac:dyDescent="0.15">
      <c r="A63" s="161" t="s">
        <v>193</v>
      </c>
      <c r="B63" s="162">
        <v>90462106</v>
      </c>
    </row>
    <row r="64" spans="1:11" x14ac:dyDescent="0.15">
      <c r="A64" s="161" t="s">
        <v>194</v>
      </c>
      <c r="B64" s="162">
        <v>11373533</v>
      </c>
    </row>
    <row r="65" spans="1:2" x14ac:dyDescent="0.15">
      <c r="A65" s="161" t="s">
        <v>195</v>
      </c>
      <c r="B65" s="162">
        <v>2283607</v>
      </c>
    </row>
    <row r="66" spans="1:2" x14ac:dyDescent="0.15">
      <c r="A66" s="161" t="s">
        <v>196</v>
      </c>
      <c r="B66" s="162">
        <v>814222</v>
      </c>
    </row>
    <row r="67" spans="1:2" x14ac:dyDescent="0.15">
      <c r="A67" s="161" t="s">
        <v>197</v>
      </c>
      <c r="B67" s="162">
        <v>198350</v>
      </c>
    </row>
    <row r="68" spans="1:2" x14ac:dyDescent="0.15">
      <c r="A68" s="163" t="s">
        <v>198</v>
      </c>
      <c r="B68" s="164">
        <v>415564703</v>
      </c>
    </row>
    <row r="69" spans="1:2" x14ac:dyDescent="0.15">
      <c r="A69" s="165" t="s">
        <v>199</v>
      </c>
      <c r="B69" s="160"/>
    </row>
    <row r="70" spans="1:2" x14ac:dyDescent="0.15">
      <c r="A70" s="161" t="s">
        <v>200</v>
      </c>
      <c r="B70" s="162">
        <v>151725057</v>
      </c>
    </row>
    <row r="71" spans="1:2" x14ac:dyDescent="0.15">
      <c r="A71" s="161" t="s">
        <v>201</v>
      </c>
      <c r="B71" s="162">
        <v>-857857</v>
      </c>
    </row>
    <row r="72" spans="1:2" x14ac:dyDescent="0.15">
      <c r="A72" s="161" t="s">
        <v>202</v>
      </c>
      <c r="B72" s="162">
        <v>29934463</v>
      </c>
    </row>
    <row r="73" spans="1:2" x14ac:dyDescent="0.15">
      <c r="A73" s="161" t="s">
        <v>203</v>
      </c>
      <c r="B73" s="162">
        <v>600091</v>
      </c>
    </row>
    <row r="74" spans="1:2" x14ac:dyDescent="0.15">
      <c r="A74" s="161" t="s">
        <v>204</v>
      </c>
      <c r="B74" s="162">
        <v>212293879</v>
      </c>
    </row>
    <row r="75" spans="1:2" x14ac:dyDescent="0.15">
      <c r="A75" s="161" t="s">
        <v>205</v>
      </c>
      <c r="B75" s="162">
        <v>7774182</v>
      </c>
    </row>
    <row r="76" spans="1:2" x14ac:dyDescent="0.15">
      <c r="A76" s="161" t="s">
        <v>206</v>
      </c>
      <c r="B76" s="162">
        <v>754367</v>
      </c>
    </row>
    <row r="77" spans="1:2" x14ac:dyDescent="0.15">
      <c r="A77" s="161" t="s">
        <v>207</v>
      </c>
      <c r="B77" s="162">
        <v>476004</v>
      </c>
    </row>
    <row r="78" spans="1:2" x14ac:dyDescent="0.15">
      <c r="A78" s="161" t="s">
        <v>208</v>
      </c>
      <c r="B78" s="162">
        <v>16124092</v>
      </c>
    </row>
    <row r="79" spans="1:2" x14ac:dyDescent="0.15">
      <c r="A79" s="161" t="s">
        <v>209</v>
      </c>
      <c r="B79" s="162">
        <v>254718</v>
      </c>
    </row>
    <row r="80" spans="1:2" x14ac:dyDescent="0.15">
      <c r="A80" s="163" t="s">
        <v>198</v>
      </c>
      <c r="B80" s="164">
        <v>419078997</v>
      </c>
    </row>
    <row r="81" spans="1:11" x14ac:dyDescent="0.15">
      <c r="A81" s="167" t="s">
        <v>215</v>
      </c>
      <c r="B81" s="164">
        <v>-3514295</v>
      </c>
    </row>
    <row r="82" spans="1:11" x14ac:dyDescent="0.15">
      <c r="A82" s="167" t="s">
        <v>211</v>
      </c>
      <c r="B82" s="164">
        <v>12864516</v>
      </c>
    </row>
    <row r="83" spans="1:11" x14ac:dyDescent="0.15">
      <c r="A83" s="174"/>
      <c r="B83" s="164"/>
    </row>
    <row r="84" spans="1:11" ht="18" x14ac:dyDescent="0.15">
      <c r="A84" s="9"/>
      <c r="B84" s="173" t="s">
        <v>219</v>
      </c>
      <c r="D84" s="168"/>
      <c r="K84" s="168"/>
    </row>
    <row r="85" spans="1:11" x14ac:dyDescent="0.15">
      <c r="A85" s="158" t="s">
        <v>189</v>
      </c>
      <c r="B85" s="169"/>
    </row>
    <row r="86" spans="1:11" x14ac:dyDescent="0.15">
      <c r="A86" s="161" t="s">
        <v>190</v>
      </c>
      <c r="B86" s="162">
        <v>142750786</v>
      </c>
    </row>
    <row r="87" spans="1:11" x14ac:dyDescent="0.15">
      <c r="A87" s="161" t="s">
        <v>191</v>
      </c>
      <c r="B87" s="162">
        <v>43778</v>
      </c>
    </row>
    <row r="88" spans="1:11" x14ac:dyDescent="0.15">
      <c r="A88" s="161" t="s">
        <v>192</v>
      </c>
      <c r="B88" s="162">
        <v>280181</v>
      </c>
    </row>
    <row r="89" spans="1:11" x14ac:dyDescent="0.15">
      <c r="A89" s="161" t="s">
        <v>193</v>
      </c>
      <c r="B89" s="162">
        <v>130817235</v>
      </c>
    </row>
    <row r="90" spans="1:11" x14ac:dyDescent="0.15">
      <c r="A90" s="161" t="s">
        <v>194</v>
      </c>
      <c r="B90" s="162">
        <v>12769404</v>
      </c>
    </row>
    <row r="91" spans="1:11" x14ac:dyDescent="0.15">
      <c r="A91" s="161" t="s">
        <v>195</v>
      </c>
      <c r="B91" s="162">
        <v>4334897</v>
      </c>
    </row>
    <row r="92" spans="1:11" x14ac:dyDescent="0.15">
      <c r="A92" s="161" t="s">
        <v>196</v>
      </c>
      <c r="B92" s="162">
        <v>2069786</v>
      </c>
    </row>
    <row r="93" spans="1:11" x14ac:dyDescent="0.15">
      <c r="A93" s="161" t="s">
        <v>197</v>
      </c>
      <c r="B93" s="162">
        <v>347988</v>
      </c>
    </row>
    <row r="94" spans="1:11" x14ac:dyDescent="0.15">
      <c r="A94" s="163" t="s">
        <v>198</v>
      </c>
      <c r="B94" s="164">
        <v>293414056</v>
      </c>
    </row>
    <row r="95" spans="1:11" x14ac:dyDescent="0.15">
      <c r="A95" s="165" t="s">
        <v>199</v>
      </c>
      <c r="B95" s="160"/>
    </row>
    <row r="96" spans="1:11" x14ac:dyDescent="0.15">
      <c r="A96" s="161" t="s">
        <v>200</v>
      </c>
      <c r="B96" s="162">
        <v>26113978</v>
      </c>
    </row>
    <row r="97" spans="1:2" x14ac:dyDescent="0.15">
      <c r="A97" s="161" t="s">
        <v>201</v>
      </c>
      <c r="B97" s="162">
        <v>-47263</v>
      </c>
    </row>
    <row r="98" spans="1:2" x14ac:dyDescent="0.15">
      <c r="A98" s="161" t="s">
        <v>202</v>
      </c>
      <c r="B98" s="162">
        <v>54477948</v>
      </c>
    </row>
    <row r="99" spans="1:2" x14ac:dyDescent="0.15">
      <c r="A99" s="161" t="s">
        <v>203</v>
      </c>
      <c r="B99" s="162">
        <v>264666</v>
      </c>
    </row>
    <row r="100" spans="1:2" x14ac:dyDescent="0.15">
      <c r="A100" s="161" t="s">
        <v>204</v>
      </c>
      <c r="B100" s="162">
        <v>187277838</v>
      </c>
    </row>
    <row r="101" spans="1:2" x14ac:dyDescent="0.15">
      <c r="A101" s="161" t="s">
        <v>205</v>
      </c>
      <c r="B101" s="162">
        <v>17142048</v>
      </c>
    </row>
    <row r="102" spans="1:2" x14ac:dyDescent="0.15">
      <c r="A102" s="161" t="s">
        <v>206</v>
      </c>
      <c r="B102" s="162">
        <v>2157946</v>
      </c>
    </row>
    <row r="103" spans="1:2" x14ac:dyDescent="0.15">
      <c r="A103" s="161" t="s">
        <v>207</v>
      </c>
      <c r="B103" s="162">
        <v>869668</v>
      </c>
    </row>
    <row r="104" spans="1:2" x14ac:dyDescent="0.15">
      <c r="A104" s="161" t="s">
        <v>208</v>
      </c>
      <c r="B104" s="162">
        <v>6606227</v>
      </c>
    </row>
    <row r="105" spans="1:2" x14ac:dyDescent="0.15">
      <c r="A105" s="161" t="s">
        <v>209</v>
      </c>
      <c r="B105" s="162">
        <v>1266058</v>
      </c>
    </row>
    <row r="106" spans="1:2" x14ac:dyDescent="0.15">
      <c r="A106" s="163" t="s">
        <v>198</v>
      </c>
      <c r="B106" s="164">
        <v>296129113</v>
      </c>
    </row>
    <row r="107" spans="1:2" x14ac:dyDescent="0.15">
      <c r="A107" s="167" t="s">
        <v>215</v>
      </c>
      <c r="B107" s="164">
        <v>-2715056</v>
      </c>
    </row>
    <row r="108" spans="1:2" x14ac:dyDescent="0.15">
      <c r="A108" s="167" t="s">
        <v>211</v>
      </c>
      <c r="B108" s="164">
        <v>5157228</v>
      </c>
    </row>
    <row r="109" spans="1:2" x14ac:dyDescent="0.15">
      <c r="A109" s="168"/>
    </row>
    <row r="111" spans="1:2" ht="18" x14ac:dyDescent="0.15">
      <c r="A111" s="9"/>
      <c r="B111" s="173" t="s">
        <v>220</v>
      </c>
    </row>
    <row r="112" spans="1:2" x14ac:dyDescent="0.15">
      <c r="A112" s="158" t="s">
        <v>189</v>
      </c>
      <c r="B112" s="162"/>
    </row>
    <row r="113" spans="1:2" x14ac:dyDescent="0.15">
      <c r="A113" s="161" t="s">
        <v>190</v>
      </c>
      <c r="B113" s="162">
        <v>16641134</v>
      </c>
    </row>
    <row r="114" spans="1:2" x14ac:dyDescent="0.15">
      <c r="A114" s="161" t="s">
        <v>191</v>
      </c>
      <c r="B114" s="162">
        <v>13833</v>
      </c>
    </row>
    <row r="115" spans="1:2" x14ac:dyDescent="0.15">
      <c r="A115" s="161" t="s">
        <v>192</v>
      </c>
      <c r="B115" s="162">
        <v>0</v>
      </c>
    </row>
    <row r="116" spans="1:2" x14ac:dyDescent="0.15">
      <c r="A116" s="161" t="s">
        <v>193</v>
      </c>
      <c r="B116" s="162">
        <v>9784730</v>
      </c>
    </row>
    <row r="117" spans="1:2" x14ac:dyDescent="0.15">
      <c r="A117" s="161" t="s">
        <v>194</v>
      </c>
      <c r="B117" s="162">
        <v>97612</v>
      </c>
    </row>
    <row r="118" spans="1:2" x14ac:dyDescent="0.15">
      <c r="A118" s="161" t="s">
        <v>195</v>
      </c>
      <c r="B118" s="162">
        <v>3237</v>
      </c>
    </row>
    <row r="119" spans="1:2" x14ac:dyDescent="0.15">
      <c r="A119" s="161" t="s">
        <v>196</v>
      </c>
      <c r="B119" s="162">
        <v>78173</v>
      </c>
    </row>
    <row r="120" spans="1:2" x14ac:dyDescent="0.15">
      <c r="A120" s="161" t="s">
        <v>197</v>
      </c>
      <c r="B120" s="162">
        <v>108649</v>
      </c>
    </row>
    <row r="121" spans="1:2" x14ac:dyDescent="0.15">
      <c r="A121" s="163" t="s">
        <v>198</v>
      </c>
      <c r="B121" s="175">
        <v>26727368</v>
      </c>
    </row>
    <row r="122" spans="1:2" x14ac:dyDescent="0.15">
      <c r="A122" s="165" t="s">
        <v>199</v>
      </c>
      <c r="B122" s="162"/>
    </row>
    <row r="123" spans="1:2" x14ac:dyDescent="0.15">
      <c r="A123" s="161" t="s">
        <v>200</v>
      </c>
      <c r="B123" s="162">
        <v>3608295</v>
      </c>
    </row>
    <row r="124" spans="1:2" x14ac:dyDescent="0.15">
      <c r="A124" s="161" t="s">
        <v>201</v>
      </c>
      <c r="B124" s="162">
        <v>85853</v>
      </c>
    </row>
    <row r="125" spans="1:2" x14ac:dyDescent="0.15">
      <c r="A125" s="161" t="s">
        <v>202</v>
      </c>
      <c r="B125" s="162">
        <v>5320482</v>
      </c>
    </row>
    <row r="126" spans="1:2" x14ac:dyDescent="0.15">
      <c r="A126" s="161" t="s">
        <v>203</v>
      </c>
      <c r="B126" s="162">
        <v>192490</v>
      </c>
    </row>
    <row r="127" spans="1:2" x14ac:dyDescent="0.15">
      <c r="A127" s="161" t="s">
        <v>204</v>
      </c>
      <c r="B127" s="162">
        <v>16580186</v>
      </c>
    </row>
    <row r="128" spans="1:2" x14ac:dyDescent="0.15">
      <c r="A128" s="161" t="s">
        <v>205</v>
      </c>
      <c r="B128" s="162">
        <v>8023</v>
      </c>
    </row>
    <row r="129" spans="1:2" x14ac:dyDescent="0.15">
      <c r="A129" s="161" t="s">
        <v>206</v>
      </c>
      <c r="B129" s="162">
        <v>164085</v>
      </c>
    </row>
    <row r="130" spans="1:2" x14ac:dyDescent="0.15">
      <c r="A130" s="161" t="s">
        <v>207</v>
      </c>
      <c r="B130" s="162">
        <v>412128</v>
      </c>
    </row>
    <row r="131" spans="1:2" x14ac:dyDescent="0.15">
      <c r="A131" s="161" t="s">
        <v>208</v>
      </c>
      <c r="B131" s="162">
        <v>851486</v>
      </c>
    </row>
    <row r="132" spans="1:2" x14ac:dyDescent="0.15">
      <c r="A132" s="161" t="s">
        <v>209</v>
      </c>
      <c r="B132" s="176">
        <v>13890</v>
      </c>
    </row>
    <row r="133" spans="1:2" x14ac:dyDescent="0.15">
      <c r="A133" s="163" t="s">
        <v>198</v>
      </c>
      <c r="B133" s="164">
        <v>27236919</v>
      </c>
    </row>
    <row r="134" spans="1:2" x14ac:dyDescent="0.15">
      <c r="A134" s="167" t="s">
        <v>215</v>
      </c>
      <c r="B134" s="164">
        <v>-509551</v>
      </c>
    </row>
    <row r="135" spans="1:2" x14ac:dyDescent="0.15">
      <c r="A135" s="167" t="s">
        <v>211</v>
      </c>
      <c r="B135" s="175">
        <v>355825</v>
      </c>
    </row>
    <row r="138" spans="1:2" ht="27" x14ac:dyDescent="0.15">
      <c r="A138" s="9"/>
      <c r="B138" s="157" t="s">
        <v>221</v>
      </c>
    </row>
    <row r="139" spans="1:2" x14ac:dyDescent="0.15">
      <c r="A139" s="158" t="s">
        <v>189</v>
      </c>
      <c r="B139" s="162"/>
    </row>
    <row r="140" spans="1:2" x14ac:dyDescent="0.15">
      <c r="A140" s="161" t="s">
        <v>190</v>
      </c>
      <c r="B140" s="162">
        <v>65146730</v>
      </c>
    </row>
    <row r="141" spans="1:2" x14ac:dyDescent="0.15">
      <c r="A141" s="161" t="s">
        <v>191</v>
      </c>
      <c r="B141" s="162">
        <v>625550</v>
      </c>
    </row>
    <row r="142" spans="1:2" x14ac:dyDescent="0.15">
      <c r="A142" s="161" t="s">
        <v>192</v>
      </c>
      <c r="B142" s="162">
        <v>81171</v>
      </c>
    </row>
    <row r="143" spans="1:2" x14ac:dyDescent="0.15">
      <c r="A143" s="161" t="s">
        <v>193</v>
      </c>
      <c r="B143" s="162">
        <v>2001678</v>
      </c>
    </row>
    <row r="144" spans="1:2" x14ac:dyDescent="0.15">
      <c r="A144" s="161" t="s">
        <v>194</v>
      </c>
      <c r="B144" s="162">
        <v>350957</v>
      </c>
    </row>
    <row r="145" spans="1:2" x14ac:dyDescent="0.15">
      <c r="A145" s="161" t="s">
        <v>195</v>
      </c>
      <c r="B145" s="162">
        <v>67233</v>
      </c>
    </row>
    <row r="146" spans="1:2" x14ac:dyDescent="0.15">
      <c r="A146" s="161" t="s">
        <v>196</v>
      </c>
      <c r="B146" s="162">
        <v>140679</v>
      </c>
    </row>
    <row r="147" spans="1:2" x14ac:dyDescent="0.15">
      <c r="A147" s="161" t="s">
        <v>197</v>
      </c>
      <c r="B147" s="162">
        <v>38920</v>
      </c>
    </row>
    <row r="148" spans="1:2" x14ac:dyDescent="0.15">
      <c r="A148" s="163" t="s">
        <v>198</v>
      </c>
      <c r="B148" s="164">
        <v>68452918</v>
      </c>
    </row>
    <row r="149" spans="1:2" x14ac:dyDescent="0.15">
      <c r="A149" s="165" t="s">
        <v>199</v>
      </c>
      <c r="B149" s="162"/>
    </row>
    <row r="150" spans="1:2" x14ac:dyDescent="0.15">
      <c r="A150" s="161" t="s">
        <v>200</v>
      </c>
      <c r="B150" s="162">
        <v>53652910</v>
      </c>
    </row>
    <row r="151" spans="1:2" x14ac:dyDescent="0.15">
      <c r="A151" s="161" t="s">
        <v>201</v>
      </c>
      <c r="B151" s="162">
        <v>701907</v>
      </c>
    </row>
    <row r="152" spans="1:2" x14ac:dyDescent="0.15">
      <c r="A152" s="161" t="s">
        <v>202</v>
      </c>
      <c r="B152" s="162">
        <v>5725696</v>
      </c>
    </row>
    <row r="153" spans="1:2" x14ac:dyDescent="0.15">
      <c r="A153" s="161" t="s">
        <v>203</v>
      </c>
      <c r="B153" s="162">
        <v>209041</v>
      </c>
    </row>
    <row r="154" spans="1:2" x14ac:dyDescent="0.15">
      <c r="A154" s="161" t="s">
        <v>204</v>
      </c>
      <c r="B154" s="162">
        <v>6117129</v>
      </c>
    </row>
    <row r="155" spans="1:2" x14ac:dyDescent="0.15">
      <c r="A155" s="161" t="s">
        <v>205</v>
      </c>
      <c r="B155" s="162">
        <v>178932</v>
      </c>
    </row>
    <row r="156" spans="1:2" x14ac:dyDescent="0.15">
      <c r="A156" s="161" t="s">
        <v>206</v>
      </c>
      <c r="B156" s="162">
        <v>182243</v>
      </c>
    </row>
    <row r="157" spans="1:2" x14ac:dyDescent="0.15">
      <c r="A157" s="161" t="s">
        <v>207</v>
      </c>
      <c r="B157" s="162">
        <v>21240</v>
      </c>
    </row>
    <row r="158" spans="1:2" x14ac:dyDescent="0.15">
      <c r="A158" s="161" t="s">
        <v>208</v>
      </c>
      <c r="B158" s="162">
        <v>2091029</v>
      </c>
    </row>
    <row r="159" spans="1:2" x14ac:dyDescent="0.15">
      <c r="A159" s="161" t="s">
        <v>209</v>
      </c>
      <c r="B159" s="176">
        <v>6122</v>
      </c>
    </row>
    <row r="160" spans="1:2" x14ac:dyDescent="0.15">
      <c r="A160" s="163" t="s">
        <v>198</v>
      </c>
      <c r="B160" s="164">
        <v>68886248</v>
      </c>
    </row>
    <row r="161" spans="1:2" x14ac:dyDescent="0.15">
      <c r="A161" s="167" t="s">
        <v>215</v>
      </c>
      <c r="B161" s="164">
        <v>-433330</v>
      </c>
    </row>
    <row r="162" spans="1:2" x14ac:dyDescent="0.15">
      <c r="A162" s="167" t="s">
        <v>211</v>
      </c>
      <c r="B162" s="175">
        <v>1663821</v>
      </c>
    </row>
    <row r="163" spans="1:2" x14ac:dyDescent="0.15">
      <c r="A163" s="174"/>
      <c r="B163" s="175"/>
    </row>
    <row r="164" spans="1:2" ht="18" x14ac:dyDescent="0.15">
      <c r="A164" s="9"/>
      <c r="B164" s="173" t="s">
        <v>222</v>
      </c>
    </row>
    <row r="165" spans="1:2" x14ac:dyDescent="0.15">
      <c r="A165" s="158" t="s">
        <v>189</v>
      </c>
      <c r="B165" s="162"/>
    </row>
    <row r="166" spans="1:2" x14ac:dyDescent="0.15">
      <c r="A166" s="161" t="s">
        <v>190</v>
      </c>
      <c r="B166" s="162">
        <v>66311519</v>
      </c>
    </row>
    <row r="167" spans="1:2" x14ac:dyDescent="0.15">
      <c r="A167" s="161" t="s">
        <v>191</v>
      </c>
      <c r="B167" s="162">
        <v>504829</v>
      </c>
    </row>
    <row r="168" spans="1:2" x14ac:dyDescent="0.15">
      <c r="A168" s="161" t="s">
        <v>192</v>
      </c>
      <c r="B168" s="162">
        <v>0</v>
      </c>
    </row>
    <row r="169" spans="1:2" x14ac:dyDescent="0.15">
      <c r="A169" s="161" t="s">
        <v>193</v>
      </c>
      <c r="B169" s="162">
        <v>484065</v>
      </c>
    </row>
    <row r="170" spans="1:2" x14ac:dyDescent="0.15">
      <c r="A170" s="161" t="s">
        <v>194</v>
      </c>
      <c r="B170" s="162">
        <v>1422389</v>
      </c>
    </row>
    <row r="171" spans="1:2" x14ac:dyDescent="0.15">
      <c r="A171" s="161" t="s">
        <v>195</v>
      </c>
      <c r="B171" s="162">
        <v>192658</v>
      </c>
    </row>
    <row r="172" spans="1:2" x14ac:dyDescent="0.15">
      <c r="A172" s="161" t="s">
        <v>196</v>
      </c>
      <c r="B172" s="162">
        <v>29968</v>
      </c>
    </row>
    <row r="173" spans="1:2" x14ac:dyDescent="0.15">
      <c r="A173" s="161" t="s">
        <v>197</v>
      </c>
      <c r="B173" s="162">
        <v>0</v>
      </c>
    </row>
    <row r="174" spans="1:2" x14ac:dyDescent="0.15">
      <c r="A174" s="163" t="s">
        <v>198</v>
      </c>
      <c r="B174" s="164">
        <v>68945428</v>
      </c>
    </row>
    <row r="175" spans="1:2" x14ac:dyDescent="0.15">
      <c r="A175" s="165" t="s">
        <v>199</v>
      </c>
      <c r="B175" s="162"/>
    </row>
    <row r="176" spans="1:2" x14ac:dyDescent="0.15">
      <c r="A176" s="161" t="s">
        <v>200</v>
      </c>
      <c r="B176" s="162">
        <v>61403491</v>
      </c>
    </row>
    <row r="177" spans="1:2" x14ac:dyDescent="0.15">
      <c r="A177" s="161" t="s">
        <v>201</v>
      </c>
      <c r="B177" s="162">
        <v>1050192</v>
      </c>
    </row>
    <row r="178" spans="1:2" x14ac:dyDescent="0.15">
      <c r="A178" s="161" t="s">
        <v>202</v>
      </c>
      <c r="B178" s="162">
        <v>2719069</v>
      </c>
    </row>
    <row r="179" spans="1:2" x14ac:dyDescent="0.15">
      <c r="A179" s="161" t="s">
        <v>203</v>
      </c>
      <c r="B179" s="162">
        <v>40675</v>
      </c>
    </row>
    <row r="180" spans="1:2" x14ac:dyDescent="0.15">
      <c r="A180" s="161" t="s">
        <v>204</v>
      </c>
      <c r="B180" s="162">
        <v>3555869</v>
      </c>
    </row>
    <row r="181" spans="1:2" x14ac:dyDescent="0.15">
      <c r="A181" s="161" t="s">
        <v>205</v>
      </c>
      <c r="B181" s="162">
        <v>759752</v>
      </c>
    </row>
    <row r="182" spans="1:2" x14ac:dyDescent="0.15">
      <c r="A182" s="161" t="s">
        <v>206</v>
      </c>
      <c r="B182" s="162">
        <v>37466</v>
      </c>
    </row>
    <row r="183" spans="1:2" x14ac:dyDescent="0.15">
      <c r="A183" s="161" t="s">
        <v>207</v>
      </c>
      <c r="B183" s="162">
        <v>25538</v>
      </c>
    </row>
    <row r="184" spans="1:2" x14ac:dyDescent="0.15">
      <c r="A184" s="161" t="s">
        <v>208</v>
      </c>
      <c r="B184" s="162">
        <v>815288</v>
      </c>
    </row>
    <row r="185" spans="1:2" x14ac:dyDescent="0.15">
      <c r="A185" s="161" t="s">
        <v>209</v>
      </c>
      <c r="B185" s="176">
        <v>0</v>
      </c>
    </row>
    <row r="186" spans="1:2" x14ac:dyDescent="0.15">
      <c r="A186" s="163" t="s">
        <v>198</v>
      </c>
      <c r="B186" s="164">
        <v>70407340</v>
      </c>
    </row>
    <row r="187" spans="1:2" x14ac:dyDescent="0.15">
      <c r="A187" s="167" t="s">
        <v>215</v>
      </c>
      <c r="B187" s="164">
        <v>-1461912</v>
      </c>
    </row>
    <row r="188" spans="1:2" x14ac:dyDescent="0.15">
      <c r="A188" s="167" t="s">
        <v>211</v>
      </c>
      <c r="B188" s="175">
        <v>-646624</v>
      </c>
    </row>
    <row r="190" spans="1:2" ht="12" customHeight="1" x14ac:dyDescent="0.15">
      <c r="A190" s="11" t="s">
        <v>149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5"/>
  <sheetViews>
    <sheetView zoomScaleNormal="100" workbookViewId="0">
      <selection activeCell="A23" sqref="A23"/>
    </sheetView>
  </sheetViews>
  <sheetFormatPr baseColWidth="10" defaultColWidth="11.42578125" defaultRowHeight="12" customHeight="1" x14ac:dyDescent="0.15"/>
  <cols>
    <col min="1" max="1" width="13.7109375" style="7" customWidth="1"/>
    <col min="2" max="2" width="13.7109375" style="10" customWidth="1"/>
    <col min="3" max="3" width="13.7109375" style="7" customWidth="1"/>
    <col min="4" max="4" width="12.42578125" style="7" bestFit="1" customWidth="1"/>
    <col min="5" max="5" width="13.85546875" style="7" bestFit="1" customWidth="1"/>
    <col min="6" max="6" width="4.5703125" style="7" customWidth="1"/>
    <col min="7" max="7" width="4.85546875" style="7" bestFit="1" customWidth="1"/>
    <col min="8" max="8" width="9.42578125" style="7" bestFit="1" customWidth="1"/>
    <col min="9" max="9" width="7.85546875" style="7" bestFit="1" customWidth="1"/>
    <col min="10" max="10" width="5.5703125" style="7" bestFit="1" customWidth="1"/>
    <col min="11" max="11" width="6.5703125" style="7" bestFit="1" customWidth="1"/>
    <col min="12" max="12" width="14.85546875" style="7" bestFit="1" customWidth="1"/>
    <col min="13" max="13" width="7.85546875" style="7" bestFit="1" customWidth="1"/>
    <col min="14" max="14" width="4.140625" style="7" bestFit="1" customWidth="1"/>
    <col min="15" max="15" width="4.85546875" style="7" bestFit="1" customWidth="1"/>
    <col min="16" max="16" width="9.42578125" style="7" bestFit="1" customWidth="1"/>
    <col min="17" max="17" width="7.85546875" style="7" bestFit="1" customWidth="1"/>
    <col min="18" max="18" width="11.140625" style="7" customWidth="1"/>
    <col min="19" max="19" width="9.7109375" style="7" bestFit="1" customWidth="1"/>
    <col min="20" max="20" width="11.140625" style="7" bestFit="1" customWidth="1"/>
    <col min="21" max="21" width="6.28515625" style="7" bestFit="1" customWidth="1"/>
    <col min="22" max="22" width="7.28515625" style="7" bestFit="1" customWidth="1"/>
    <col min="23" max="24" width="9.7109375" style="7" bestFit="1" customWidth="1"/>
    <col min="25" max="25" width="11.140625" style="7" bestFit="1" customWidth="1"/>
    <col min="26" max="27" width="9.7109375" style="7" bestFit="1" customWidth="1"/>
    <col min="28" max="28" width="11.140625" style="7" bestFit="1" customWidth="1"/>
    <col min="29" max="16384" width="11.42578125" style="7"/>
  </cols>
  <sheetData>
    <row r="1" spans="1:17" ht="12" customHeight="1" x14ac:dyDescent="0.15">
      <c r="A1" s="34"/>
    </row>
    <row r="2" spans="1:17" ht="12" customHeight="1" x14ac:dyDescent="0.25">
      <c r="A2" s="3" t="s">
        <v>150</v>
      </c>
    </row>
    <row r="3" spans="1:17" ht="12" customHeight="1" x14ac:dyDescent="0.25">
      <c r="A3" s="3"/>
    </row>
    <row r="4" spans="1:17" ht="12" customHeight="1" x14ac:dyDescent="0.25">
      <c r="A4" s="3"/>
      <c r="B4" s="190" t="s">
        <v>126</v>
      </c>
      <c r="C4" s="191"/>
      <c r="D4" s="192" t="s">
        <v>100</v>
      </c>
      <c r="E4" s="193"/>
    </row>
    <row r="5" spans="1:17" ht="12" customHeight="1" x14ac:dyDescent="0.15">
      <c r="A5" s="5"/>
      <c r="B5" s="96" t="s">
        <v>15</v>
      </c>
      <c r="C5" s="96" t="s">
        <v>16</v>
      </c>
      <c r="D5" s="98" t="s">
        <v>125</v>
      </c>
      <c r="E5" s="98" t="s">
        <v>16</v>
      </c>
      <c r="F5" s="4"/>
      <c r="G5" s="4"/>
      <c r="H5" s="6"/>
      <c r="I5" s="4"/>
      <c r="J5" s="4"/>
      <c r="K5" s="4"/>
      <c r="L5" s="4"/>
      <c r="M5" s="4"/>
      <c r="N5" s="4"/>
      <c r="O5" s="4"/>
      <c r="P5" s="6"/>
      <c r="Q5" s="4"/>
    </row>
    <row r="6" spans="1:17" ht="12" customHeight="1" x14ac:dyDescent="0.15">
      <c r="A6" s="12">
        <v>1994</v>
      </c>
      <c r="B6" s="4">
        <v>41867</v>
      </c>
      <c r="C6" s="4">
        <v>1960</v>
      </c>
      <c r="D6" s="99">
        <v>32117</v>
      </c>
      <c r="E6" s="99" t="s">
        <v>85</v>
      </c>
    </row>
    <row r="7" spans="1:17" ht="12" customHeight="1" x14ac:dyDescent="0.15">
      <c r="A7" s="13">
        <v>1996</v>
      </c>
      <c r="B7" s="4">
        <v>43575</v>
      </c>
      <c r="C7" s="4">
        <v>2159</v>
      </c>
      <c r="D7" s="99">
        <v>32574</v>
      </c>
      <c r="E7" s="99" t="s">
        <v>85</v>
      </c>
    </row>
    <row r="8" spans="1:17" ht="12" customHeight="1" x14ac:dyDescent="0.15">
      <c r="A8" s="13">
        <v>1998</v>
      </c>
      <c r="B8" s="4">
        <v>48387</v>
      </c>
      <c r="C8" s="4">
        <v>2264</v>
      </c>
      <c r="D8" s="99">
        <v>41698</v>
      </c>
      <c r="E8" s="99" t="s">
        <v>85</v>
      </c>
    </row>
    <row r="9" spans="1:17" ht="12" customHeight="1" x14ac:dyDescent="0.15">
      <c r="A9" s="13">
        <v>2000</v>
      </c>
      <c r="B9" s="4">
        <v>54259</v>
      </c>
      <c r="C9" s="4">
        <v>2845</v>
      </c>
      <c r="D9" s="99">
        <v>36825</v>
      </c>
      <c r="E9" s="99" t="s">
        <v>85</v>
      </c>
    </row>
    <row r="10" spans="1:17" ht="12" customHeight="1" x14ac:dyDescent="0.15">
      <c r="A10" s="13">
        <v>2002</v>
      </c>
      <c r="B10" s="4">
        <v>61022</v>
      </c>
      <c r="C10" s="4">
        <v>3018</v>
      </c>
      <c r="D10" s="99">
        <v>47531</v>
      </c>
      <c r="E10" s="99" t="s">
        <v>85</v>
      </c>
    </row>
    <row r="11" spans="1:17" ht="12" customHeight="1" x14ac:dyDescent="0.15">
      <c r="A11" s="13">
        <v>2004</v>
      </c>
      <c r="B11" s="4">
        <v>61140</v>
      </c>
      <c r="C11" s="4">
        <v>3074</v>
      </c>
      <c r="D11" s="99">
        <v>47797</v>
      </c>
      <c r="E11" s="99">
        <v>1759</v>
      </c>
      <c r="F11" s="47"/>
    </row>
    <row r="12" spans="1:17" ht="12" customHeight="1" x14ac:dyDescent="0.15">
      <c r="A12" s="13">
        <v>2006</v>
      </c>
      <c r="B12" s="4">
        <v>63480</v>
      </c>
      <c r="C12" s="4">
        <v>3138</v>
      </c>
      <c r="D12" s="99">
        <v>49760</v>
      </c>
      <c r="E12" s="99">
        <v>1897</v>
      </c>
      <c r="F12" s="47"/>
    </row>
    <row r="13" spans="1:17" ht="12" customHeight="1" x14ac:dyDescent="0.15">
      <c r="A13" s="13">
        <v>2008</v>
      </c>
      <c r="B13" s="4">
        <v>62615</v>
      </c>
      <c r="C13" s="4">
        <v>3028</v>
      </c>
      <c r="D13" s="99">
        <v>50359</v>
      </c>
      <c r="E13" s="99">
        <v>1937</v>
      </c>
      <c r="F13" s="47"/>
    </row>
    <row r="14" spans="1:17" ht="12" customHeight="1" x14ac:dyDescent="0.15">
      <c r="A14" s="13">
        <v>2010</v>
      </c>
      <c r="B14" s="4">
        <v>59915</v>
      </c>
      <c r="C14" s="4">
        <v>3039</v>
      </c>
      <c r="D14" s="99">
        <v>48092</v>
      </c>
      <c r="E14" s="99">
        <v>2071</v>
      </c>
      <c r="F14" s="47"/>
      <c r="H14" s="47"/>
    </row>
    <row r="15" spans="1:17" ht="12" customHeight="1" x14ac:dyDescent="0.15">
      <c r="A15" s="13">
        <v>2012</v>
      </c>
      <c r="B15" s="4">
        <v>55809</v>
      </c>
      <c r="C15" s="4">
        <v>3120</v>
      </c>
      <c r="D15" s="99">
        <v>47944</v>
      </c>
      <c r="E15" s="99">
        <v>2236</v>
      </c>
      <c r="F15" s="47"/>
    </row>
    <row r="16" spans="1:17" s="9" customFormat="1" ht="12" customHeight="1" x14ac:dyDescent="0.15">
      <c r="A16" s="13">
        <v>2014</v>
      </c>
      <c r="B16" s="4">
        <v>54582</v>
      </c>
      <c r="C16" s="4">
        <v>3169</v>
      </c>
      <c r="D16" s="99">
        <v>47322</v>
      </c>
      <c r="E16" s="99">
        <v>2275</v>
      </c>
      <c r="F16" s="47"/>
    </row>
    <row r="17" spans="1:6" s="9" customFormat="1" ht="12" customHeight="1" x14ac:dyDescent="0.15">
      <c r="A17" s="13">
        <v>2016</v>
      </c>
      <c r="B17" s="4">
        <v>57018</v>
      </c>
      <c r="C17" s="4">
        <v>3235</v>
      </c>
      <c r="D17" s="99">
        <v>49883</v>
      </c>
      <c r="E17" s="99">
        <v>2420</v>
      </c>
      <c r="F17" s="47"/>
    </row>
    <row r="18" spans="1:6" s="9" customFormat="1" ht="12" customHeight="1" x14ac:dyDescent="0.15">
      <c r="A18" s="13">
        <v>2018</v>
      </c>
      <c r="B18" s="4">
        <v>60609</v>
      </c>
      <c r="C18" s="4">
        <v>3337</v>
      </c>
      <c r="D18" s="99">
        <v>53390</v>
      </c>
      <c r="E18" s="99">
        <v>2590</v>
      </c>
      <c r="F18" s="47"/>
    </row>
    <row r="19" spans="1:6" s="36" customFormat="1" ht="12" customHeight="1" x14ac:dyDescent="0.15">
      <c r="A19" s="13">
        <v>2020</v>
      </c>
      <c r="B19" s="4">
        <v>60401</v>
      </c>
      <c r="C19" s="4">
        <v>3424</v>
      </c>
      <c r="D19" s="99">
        <v>53524</v>
      </c>
      <c r="E19" s="99">
        <v>2713</v>
      </c>
    </row>
    <row r="20" spans="1:6" s="36" customFormat="1" ht="12" customHeight="1" x14ac:dyDescent="0.15">
      <c r="A20" s="44" t="s">
        <v>148</v>
      </c>
      <c r="B20" s="8">
        <v>61452</v>
      </c>
      <c r="C20" s="56" t="s">
        <v>85</v>
      </c>
      <c r="D20" s="100">
        <v>54423</v>
      </c>
      <c r="E20" s="99" t="s">
        <v>85</v>
      </c>
    </row>
    <row r="22" spans="1:6" ht="12" customHeight="1" x14ac:dyDescent="0.15">
      <c r="A22" s="11" t="s">
        <v>149</v>
      </c>
    </row>
    <row r="23" spans="1:6" ht="12" customHeight="1" x14ac:dyDescent="0.15">
      <c r="A23" s="7" t="s">
        <v>86</v>
      </c>
      <c r="B23" s="8"/>
    </row>
    <row r="25" spans="1:6" ht="80.099999999999994" customHeight="1" x14ac:dyDescent="0.15">
      <c r="A25" s="194"/>
      <c r="B25" s="194"/>
      <c r="C25" s="194"/>
      <c r="D25" s="194"/>
      <c r="E25" s="194"/>
    </row>
  </sheetData>
  <mergeCells count="3">
    <mergeCell ref="B4:C4"/>
    <mergeCell ref="D4:E4"/>
    <mergeCell ref="A25:E25"/>
  </mergeCells>
  <phoneticPr fontId="6" type="noConversion"/>
  <pageMargins left="0.75" right="0.75" top="1" bottom="1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0"/>
  <sheetViews>
    <sheetView zoomScaleNormal="100" workbookViewId="0">
      <selection activeCell="I11" sqref="I11"/>
    </sheetView>
  </sheetViews>
  <sheetFormatPr baseColWidth="10" defaultColWidth="11.42578125" defaultRowHeight="12" customHeight="1" x14ac:dyDescent="0.15"/>
  <cols>
    <col min="1" max="1" width="13.7109375" style="7" customWidth="1"/>
    <col min="2" max="2" width="16.28515625" style="10" bestFit="1" customWidth="1"/>
    <col min="3" max="3" width="12.28515625" style="7" customWidth="1"/>
    <col min="4" max="4" width="9.42578125" style="7" bestFit="1" customWidth="1"/>
    <col min="5" max="5" width="7.85546875" style="7" bestFit="1" customWidth="1"/>
    <col min="6" max="6" width="4.5703125" style="7" customWidth="1"/>
    <col min="7" max="7" width="4.85546875" style="7" bestFit="1" customWidth="1"/>
    <col min="8" max="8" width="9.42578125" style="7" bestFit="1" customWidth="1"/>
    <col min="9" max="9" width="7.85546875" style="7" bestFit="1" customWidth="1"/>
    <col min="10" max="10" width="4.85546875" style="7" bestFit="1" customWidth="1"/>
    <col min="11" max="11" width="6.5703125" style="7" bestFit="1" customWidth="1"/>
    <col min="12" max="12" width="14.85546875" style="7" bestFit="1" customWidth="1"/>
    <col min="13" max="13" width="7.85546875" style="7" bestFit="1" customWidth="1"/>
    <col min="14" max="14" width="4.140625" style="7" bestFit="1" customWidth="1"/>
    <col min="15" max="15" width="4.85546875" style="7" bestFit="1" customWidth="1"/>
    <col min="16" max="16" width="9.42578125" style="7" bestFit="1" customWidth="1"/>
    <col min="17" max="17" width="7.85546875" style="7" bestFit="1" customWidth="1"/>
    <col min="18" max="18" width="11.140625" style="7" customWidth="1"/>
    <col min="19" max="19" width="9.7109375" style="7" bestFit="1" customWidth="1"/>
    <col min="20" max="20" width="11.140625" style="7" bestFit="1" customWidth="1"/>
    <col min="21" max="21" width="6.28515625" style="7" bestFit="1" customWidth="1"/>
    <col min="22" max="22" width="7.28515625" style="7" bestFit="1" customWidth="1"/>
    <col min="23" max="24" width="9.7109375" style="7" bestFit="1" customWidth="1"/>
    <col min="25" max="25" width="11.140625" style="7" bestFit="1" customWidth="1"/>
    <col min="26" max="27" width="9.7109375" style="7" bestFit="1" customWidth="1"/>
    <col min="28" max="28" width="11.140625" style="7" bestFit="1" customWidth="1"/>
    <col min="29" max="16384" width="11.42578125" style="7"/>
  </cols>
  <sheetData>
    <row r="1" spans="1:17" ht="12" customHeight="1" x14ac:dyDescent="0.15">
      <c r="A1" s="34"/>
    </row>
    <row r="2" spans="1:17" ht="12" customHeight="1" x14ac:dyDescent="0.25">
      <c r="A2" s="3" t="s">
        <v>152</v>
      </c>
    </row>
    <row r="3" spans="1:17" ht="12" customHeight="1" x14ac:dyDescent="0.25">
      <c r="A3" s="3"/>
    </row>
    <row r="4" spans="1:17" ht="12" customHeight="1" x14ac:dyDescent="0.25">
      <c r="A4" s="3"/>
    </row>
    <row r="5" spans="1:17" ht="12" customHeight="1" x14ac:dyDescent="0.15">
      <c r="A5" s="5"/>
      <c r="B5" s="35" t="s">
        <v>69</v>
      </c>
      <c r="C5" s="98" t="s">
        <v>100</v>
      </c>
      <c r="D5" s="4"/>
      <c r="E5" s="4"/>
      <c r="F5" s="4"/>
      <c r="G5" s="4"/>
      <c r="H5" s="6"/>
      <c r="I5" s="4"/>
      <c r="J5" s="4"/>
      <c r="K5" s="4"/>
      <c r="L5" s="4"/>
      <c r="M5" s="4"/>
      <c r="N5" s="4"/>
      <c r="O5" s="4"/>
      <c r="P5" s="6"/>
      <c r="Q5" s="4"/>
    </row>
    <row r="6" spans="1:17" ht="12" customHeight="1" x14ac:dyDescent="0.15">
      <c r="A6" s="12">
        <v>1994</v>
      </c>
      <c r="B6" s="52">
        <v>6</v>
      </c>
      <c r="C6" s="97">
        <f>+'T1'!D6*100/693500</f>
        <v>4.631146359048306</v>
      </c>
    </row>
    <row r="7" spans="1:17" ht="12" customHeight="1" x14ac:dyDescent="0.15">
      <c r="A7" s="13">
        <v>1996</v>
      </c>
      <c r="B7" s="52">
        <v>6</v>
      </c>
      <c r="C7" s="97">
        <f>+'T1'!D7*100/727800</f>
        <v>4.4756801319043698</v>
      </c>
    </row>
    <row r="8" spans="1:17" ht="12" customHeight="1" x14ac:dyDescent="0.15">
      <c r="A8" s="13">
        <v>1998</v>
      </c>
      <c r="B8" s="52">
        <v>6.2</v>
      </c>
      <c r="C8" s="97">
        <f>+'T1'!D8*100/784600</f>
        <v>5.314555187356615</v>
      </c>
    </row>
    <row r="9" spans="1:17" ht="12" customHeight="1" x14ac:dyDescent="0.15">
      <c r="A9" s="13">
        <v>2000</v>
      </c>
      <c r="B9" s="52">
        <v>6.5</v>
      </c>
      <c r="C9" s="97">
        <f>+'T1'!D9*100/830200</f>
        <v>4.4356781498434108</v>
      </c>
    </row>
    <row r="10" spans="1:17" ht="12" customHeight="1" x14ac:dyDescent="0.15">
      <c r="A10" s="13">
        <v>2002</v>
      </c>
      <c r="B10" s="52">
        <v>6.8</v>
      </c>
      <c r="C10" s="97">
        <f>+'T1'!D10*100/902200</f>
        <v>5.2683440478829526</v>
      </c>
    </row>
    <row r="11" spans="1:17" ht="12" customHeight="1" x14ac:dyDescent="0.15">
      <c r="A11" s="13">
        <v>2004</v>
      </c>
      <c r="B11" s="52">
        <v>6.6</v>
      </c>
      <c r="C11" s="97">
        <f>+'T1'!D11*100/930600</f>
        <v>5.136148721255104</v>
      </c>
    </row>
    <row r="12" spans="1:17" ht="12" customHeight="1" x14ac:dyDescent="0.15">
      <c r="A12" s="13">
        <v>2006</v>
      </c>
      <c r="B12" s="52">
        <v>6.6</v>
      </c>
      <c r="C12" s="97">
        <f>+'T1'!D12*100/962100</f>
        <v>5.1720195405882965</v>
      </c>
    </row>
    <row r="13" spans="1:17" ht="12" customHeight="1" x14ac:dyDescent="0.15">
      <c r="A13" s="13">
        <v>2008</v>
      </c>
      <c r="B13" s="52">
        <v>6.3</v>
      </c>
      <c r="C13" s="97">
        <f>+'T1'!D13*100/986100</f>
        <v>5.1068857113882977</v>
      </c>
    </row>
    <row r="14" spans="1:17" ht="12" customHeight="1" x14ac:dyDescent="0.15">
      <c r="A14" s="13">
        <v>2010</v>
      </c>
      <c r="B14" s="52">
        <v>6.3</v>
      </c>
      <c r="C14" s="97">
        <f>+'T1'!D14*100/937800</f>
        <v>5.1281723181915124</v>
      </c>
    </row>
    <row r="15" spans="1:17" ht="12" customHeight="1" x14ac:dyDescent="0.15">
      <c r="A15" s="13">
        <v>2012</v>
      </c>
      <c r="B15" s="52">
        <v>6.2</v>
      </c>
      <c r="C15" s="97">
        <f>+'T1'!D15*100/898400</f>
        <v>5.3365983971504898</v>
      </c>
    </row>
    <row r="16" spans="1:17" s="9" customFormat="1" ht="12" customHeight="1" x14ac:dyDescent="0.15">
      <c r="A16" s="13">
        <v>2014</v>
      </c>
      <c r="B16" s="52">
        <v>6.1</v>
      </c>
      <c r="C16" s="97">
        <f>+'T1'!D16*100/880600</f>
        <v>5.3738360208948448</v>
      </c>
    </row>
    <row r="17" spans="1:3" ht="12" customHeight="1" x14ac:dyDescent="0.15">
      <c r="A17" s="13">
        <v>2016</v>
      </c>
      <c r="B17" s="52">
        <v>6.3</v>
      </c>
      <c r="C17" s="97">
        <f>+'T1'!D17*100/903300</f>
        <v>5.5223070962028116</v>
      </c>
    </row>
    <row r="18" spans="1:3" s="36" customFormat="1" ht="12" customHeight="1" x14ac:dyDescent="0.15">
      <c r="A18" s="13">
        <v>2018</v>
      </c>
      <c r="B18" s="52">
        <v>6.5</v>
      </c>
      <c r="C18" s="97">
        <v>5.73</v>
      </c>
    </row>
    <row r="19" spans="1:3" ht="12" customHeight="1" x14ac:dyDescent="0.15">
      <c r="A19" s="39">
        <v>2020</v>
      </c>
      <c r="B19" s="52">
        <v>6.5</v>
      </c>
      <c r="C19" s="97">
        <v>5.8</v>
      </c>
    </row>
    <row r="20" spans="1:3" ht="12" customHeight="1" x14ac:dyDescent="0.15">
      <c r="A20" s="11" t="s">
        <v>149</v>
      </c>
    </row>
  </sheetData>
  <phoneticPr fontId="6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E66"/>
  <sheetViews>
    <sheetView zoomScale="106" zoomScaleNormal="106" workbookViewId="0">
      <selection activeCell="C60" sqref="C60"/>
    </sheetView>
  </sheetViews>
  <sheetFormatPr baseColWidth="10" defaultColWidth="11.42578125" defaultRowHeight="12.75" x14ac:dyDescent="0.2"/>
  <cols>
    <col min="1" max="1" width="21" style="24" customWidth="1"/>
    <col min="2" max="5" width="13.7109375" style="25" customWidth="1"/>
    <col min="6" max="16384" width="11.42578125" style="2"/>
  </cols>
  <sheetData>
    <row r="2" spans="1:5" ht="15" x14ac:dyDescent="0.25">
      <c r="A2" s="3" t="s">
        <v>153</v>
      </c>
    </row>
    <row r="4" spans="1:5" x14ac:dyDescent="0.2">
      <c r="A4" s="5"/>
      <c r="B4" s="40" t="s">
        <v>17</v>
      </c>
      <c r="C4" s="40" t="s">
        <v>18</v>
      </c>
      <c r="D4" s="40" t="s">
        <v>19</v>
      </c>
      <c r="E4" s="40" t="s">
        <v>20</v>
      </c>
    </row>
    <row r="5" spans="1:5" x14ac:dyDescent="0.2">
      <c r="A5" s="101" t="s">
        <v>67</v>
      </c>
      <c r="B5" s="99"/>
      <c r="C5" s="99"/>
      <c r="D5" s="99"/>
      <c r="E5" s="99"/>
    </row>
    <row r="6" spans="1:5" x14ac:dyDescent="0.2">
      <c r="A6" s="102">
        <v>2000</v>
      </c>
      <c r="B6" s="99">
        <v>27770.868000000002</v>
      </c>
      <c r="C6" s="99">
        <v>13927.132000000001</v>
      </c>
      <c r="D6" s="99">
        <v>3669.424</v>
      </c>
      <c r="E6" s="99">
        <v>10257.708000000001</v>
      </c>
    </row>
    <row r="7" spans="1:5" x14ac:dyDescent="0.2">
      <c r="A7" s="102">
        <v>2002</v>
      </c>
      <c r="B7" s="99">
        <v>32122.963000000003</v>
      </c>
      <c r="C7" s="99">
        <v>15560.306</v>
      </c>
      <c r="D7" s="99">
        <v>5250.41</v>
      </c>
      <c r="E7" s="99">
        <v>10309.896000000001</v>
      </c>
    </row>
    <row r="8" spans="1:5" x14ac:dyDescent="0.2">
      <c r="A8" s="102">
        <v>2004</v>
      </c>
      <c r="B8" s="99">
        <v>31615.525000000001</v>
      </c>
      <c r="C8" s="99">
        <v>16359.475</v>
      </c>
      <c r="D8" s="99">
        <v>5421.1750000000002</v>
      </c>
      <c r="E8" s="99">
        <v>10938.300000000001</v>
      </c>
    </row>
    <row r="9" spans="1:5" x14ac:dyDescent="0.2">
      <c r="A9" s="102">
        <v>2006</v>
      </c>
      <c r="B9" s="99">
        <v>34746</v>
      </c>
      <c r="C9" s="99">
        <v>15405</v>
      </c>
      <c r="D9" s="99">
        <v>4999</v>
      </c>
      <c r="E9" s="99">
        <v>10406</v>
      </c>
    </row>
    <row r="10" spans="1:5" x14ac:dyDescent="0.2">
      <c r="A10" s="102">
        <v>2008</v>
      </c>
      <c r="B10" s="99">
        <v>34710</v>
      </c>
      <c r="C10" s="99">
        <v>15649</v>
      </c>
      <c r="D10" s="99">
        <v>6534</v>
      </c>
      <c r="E10" s="99">
        <v>9115</v>
      </c>
    </row>
    <row r="11" spans="1:5" x14ac:dyDescent="0.2">
      <c r="A11" s="102">
        <v>2010</v>
      </c>
      <c r="B11" s="99">
        <v>33895</v>
      </c>
      <c r="C11" s="99">
        <v>14197</v>
      </c>
      <c r="D11" s="99">
        <v>8256</v>
      </c>
      <c r="E11" s="99">
        <v>5941</v>
      </c>
    </row>
    <row r="12" spans="1:5" x14ac:dyDescent="0.2">
      <c r="A12" s="102">
        <v>2012</v>
      </c>
      <c r="B12" s="99">
        <v>34241</v>
      </c>
      <c r="C12" s="99">
        <v>13703</v>
      </c>
      <c r="D12" s="99">
        <v>6251</v>
      </c>
      <c r="E12" s="99">
        <v>7451</v>
      </c>
    </row>
    <row r="13" spans="1:5" x14ac:dyDescent="0.2">
      <c r="A13" s="102">
        <v>2014</v>
      </c>
      <c r="B13" s="99">
        <v>32071</v>
      </c>
      <c r="C13" s="99">
        <v>15251</v>
      </c>
      <c r="D13" s="99">
        <v>6965</v>
      </c>
      <c r="E13" s="99">
        <v>8286</v>
      </c>
    </row>
    <row r="14" spans="1:5" x14ac:dyDescent="0.2">
      <c r="A14" s="102">
        <v>2016</v>
      </c>
      <c r="B14" s="99">
        <v>32393</v>
      </c>
      <c r="C14" s="99">
        <v>17490</v>
      </c>
      <c r="D14" s="99">
        <v>8812</v>
      </c>
      <c r="E14" s="99">
        <v>8678</v>
      </c>
    </row>
    <row r="15" spans="1:5" x14ac:dyDescent="0.2">
      <c r="A15" s="102">
        <v>2018</v>
      </c>
      <c r="B15" s="99">
        <v>32690</v>
      </c>
      <c r="C15" s="99">
        <f>+D15+E15</f>
        <v>20700</v>
      </c>
      <c r="D15" s="99">
        <v>10382</v>
      </c>
      <c r="E15" s="99">
        <v>10318</v>
      </c>
    </row>
    <row r="16" spans="1:5" x14ac:dyDescent="0.2">
      <c r="A16" s="102">
        <v>2020</v>
      </c>
      <c r="B16" s="99">
        <v>32868</v>
      </c>
      <c r="C16" s="99">
        <v>20656</v>
      </c>
      <c r="D16" s="99">
        <v>10045</v>
      </c>
      <c r="E16" s="99">
        <v>10611</v>
      </c>
    </row>
    <row r="17" spans="1:5" x14ac:dyDescent="0.2">
      <c r="A17" s="26" t="s">
        <v>66</v>
      </c>
      <c r="B17" s="4"/>
      <c r="C17" s="4"/>
      <c r="D17" s="4"/>
      <c r="E17" s="4"/>
    </row>
    <row r="18" spans="1:5" x14ac:dyDescent="0.2">
      <c r="A18" s="13">
        <v>2000</v>
      </c>
      <c r="B18" s="4">
        <v>7060.0560000000005</v>
      </c>
      <c r="C18" s="4">
        <v>5093.9439999999995</v>
      </c>
      <c r="D18" s="4">
        <v>1417.8780000000002</v>
      </c>
      <c r="E18" s="4">
        <v>3685.5169999999998</v>
      </c>
    </row>
    <row r="19" spans="1:5" x14ac:dyDescent="0.2">
      <c r="A19" s="13">
        <v>2002</v>
      </c>
      <c r="B19" s="4">
        <v>7546.7339999999995</v>
      </c>
      <c r="C19" s="4">
        <v>5327.9960000000001</v>
      </c>
      <c r="D19" s="4">
        <v>1969.6799999999998</v>
      </c>
      <c r="E19" s="4">
        <v>3358.3159999999998</v>
      </c>
    </row>
    <row r="20" spans="1:5" x14ac:dyDescent="0.2">
      <c r="A20" s="13">
        <v>2004</v>
      </c>
      <c r="B20" s="4">
        <v>6670.7180000000008</v>
      </c>
      <c r="C20" s="4">
        <v>6303.2820000000002</v>
      </c>
      <c r="D20" s="4">
        <v>2990.174</v>
      </c>
      <c r="E20" s="4">
        <v>3317.3500000000004</v>
      </c>
    </row>
    <row r="21" spans="1:5" x14ac:dyDescent="0.2">
      <c r="A21" s="13">
        <v>2006</v>
      </c>
      <c r="B21" s="4">
        <v>7160</v>
      </c>
      <c r="C21" s="4">
        <v>6168</v>
      </c>
      <c r="D21" s="4">
        <v>2885</v>
      </c>
      <c r="E21" s="4">
        <v>3283</v>
      </c>
    </row>
    <row r="22" spans="1:5" x14ac:dyDescent="0.2">
      <c r="A22" s="13">
        <v>2008</v>
      </c>
      <c r="B22" s="4">
        <v>7159</v>
      </c>
      <c r="C22" s="4">
        <v>5098</v>
      </c>
      <c r="D22" s="4">
        <v>3364</v>
      </c>
      <c r="E22" s="4">
        <v>1734</v>
      </c>
    </row>
    <row r="23" spans="1:5" x14ac:dyDescent="0.2">
      <c r="A23" s="13">
        <v>2010</v>
      </c>
      <c r="B23" s="4">
        <v>5471</v>
      </c>
      <c r="C23" s="4">
        <v>6353</v>
      </c>
      <c r="D23" s="4">
        <v>3985</v>
      </c>
      <c r="E23" s="4">
        <v>2368</v>
      </c>
    </row>
    <row r="24" spans="1:5" x14ac:dyDescent="0.2">
      <c r="A24" s="13">
        <v>2012</v>
      </c>
      <c r="B24" s="4">
        <v>5001</v>
      </c>
      <c r="C24" s="4">
        <v>2865</v>
      </c>
      <c r="D24" s="4">
        <v>1767</v>
      </c>
      <c r="E24" s="4">
        <v>1098</v>
      </c>
    </row>
    <row r="25" spans="1:5" x14ac:dyDescent="0.2">
      <c r="A25" s="13">
        <v>2014</v>
      </c>
      <c r="B25" s="4">
        <v>4351</v>
      </c>
      <c r="C25" s="4">
        <v>2908</v>
      </c>
      <c r="D25" s="4">
        <v>1965</v>
      </c>
      <c r="E25" s="4">
        <v>943</v>
      </c>
    </row>
    <row r="26" spans="1:5" x14ac:dyDescent="0.2">
      <c r="A26" s="13">
        <v>2016</v>
      </c>
      <c r="B26" s="4">
        <v>4136</v>
      </c>
      <c r="C26" s="4">
        <v>3000</v>
      </c>
      <c r="D26" s="4">
        <v>1839</v>
      </c>
      <c r="E26" s="4">
        <v>1161</v>
      </c>
    </row>
    <row r="27" spans="1:5" x14ac:dyDescent="0.2">
      <c r="A27" s="13">
        <v>2018</v>
      </c>
      <c r="B27" s="4">
        <f>+B39+B51</f>
        <v>3801</v>
      </c>
      <c r="C27" s="4">
        <f t="shared" ref="C27:E27" si="0">+C39+C51</f>
        <v>3418</v>
      </c>
      <c r="D27" s="4">
        <f t="shared" si="0"/>
        <v>2426</v>
      </c>
      <c r="E27" s="4">
        <f t="shared" si="0"/>
        <v>992</v>
      </c>
    </row>
    <row r="28" spans="1:5" x14ac:dyDescent="0.2">
      <c r="A28" s="13">
        <v>2020</v>
      </c>
      <c r="B28" s="4">
        <v>3807</v>
      </c>
      <c r="C28" s="4">
        <v>3072</v>
      </c>
      <c r="D28" s="4">
        <v>2272</v>
      </c>
      <c r="E28" s="4">
        <v>800</v>
      </c>
    </row>
    <row r="29" spans="1:5" x14ac:dyDescent="0.2">
      <c r="A29" s="63" t="s">
        <v>74</v>
      </c>
      <c r="B29" s="4"/>
      <c r="C29" s="4"/>
      <c r="D29" s="4"/>
      <c r="E29" s="4"/>
    </row>
    <row r="30" spans="1:5" x14ac:dyDescent="0.2">
      <c r="A30" s="62">
        <v>2000</v>
      </c>
      <c r="B30" s="4">
        <v>5557.1880000000001</v>
      </c>
      <c r="C30" s="4">
        <v>3893.8119999999999</v>
      </c>
      <c r="D30" s="4">
        <v>1190.826</v>
      </c>
      <c r="E30" s="4">
        <v>2712.4369999999999</v>
      </c>
    </row>
    <row r="31" spans="1:5" x14ac:dyDescent="0.2">
      <c r="A31" s="62">
        <v>2002</v>
      </c>
      <c r="B31" s="4">
        <v>5302.44</v>
      </c>
      <c r="C31" s="4">
        <v>3958.29</v>
      </c>
      <c r="D31" s="4">
        <v>1427.58</v>
      </c>
      <c r="E31" s="4">
        <v>2530.71</v>
      </c>
    </row>
    <row r="32" spans="1:5" x14ac:dyDescent="0.2">
      <c r="A32" s="62">
        <v>2004</v>
      </c>
      <c r="B32" s="4">
        <v>3976.8960000000002</v>
      </c>
      <c r="C32" s="4">
        <v>4631.1040000000003</v>
      </c>
      <c r="D32" s="4">
        <v>2461.8879999999999</v>
      </c>
      <c r="E32" s="4">
        <v>2177.8240000000001</v>
      </c>
    </row>
    <row r="33" spans="1:5" x14ac:dyDescent="0.2">
      <c r="A33" s="62">
        <v>2006</v>
      </c>
      <c r="B33" s="4">
        <v>4142</v>
      </c>
      <c r="C33" s="4">
        <v>4088</v>
      </c>
      <c r="D33" s="4">
        <v>1966</v>
      </c>
      <c r="E33" s="4">
        <v>2122</v>
      </c>
    </row>
    <row r="34" spans="1:5" x14ac:dyDescent="0.2">
      <c r="A34" s="62">
        <v>2008</v>
      </c>
      <c r="B34" s="4">
        <v>4441</v>
      </c>
      <c r="C34" s="4">
        <v>3010</v>
      </c>
      <c r="D34" s="4">
        <v>2288</v>
      </c>
      <c r="E34" s="4">
        <v>722</v>
      </c>
    </row>
    <row r="35" spans="1:5" x14ac:dyDescent="0.2">
      <c r="A35" s="62">
        <v>2010</v>
      </c>
      <c r="B35" s="4">
        <v>2592</v>
      </c>
      <c r="C35" s="4">
        <v>4828</v>
      </c>
      <c r="D35" s="4">
        <v>3060</v>
      </c>
      <c r="E35" s="4">
        <v>1768</v>
      </c>
    </row>
    <row r="36" spans="1:5" x14ac:dyDescent="0.2">
      <c r="A36" s="62">
        <v>2012</v>
      </c>
      <c r="B36" s="4">
        <v>2387</v>
      </c>
      <c r="C36" s="4">
        <v>1638</v>
      </c>
      <c r="D36" s="4">
        <v>1096</v>
      </c>
      <c r="E36" s="4">
        <v>542</v>
      </c>
    </row>
    <row r="37" spans="1:5" x14ac:dyDescent="0.2">
      <c r="A37" s="62">
        <v>2014</v>
      </c>
      <c r="B37" s="4">
        <v>1712</v>
      </c>
      <c r="C37" s="4">
        <v>1465</v>
      </c>
      <c r="D37" s="4">
        <v>1016</v>
      </c>
      <c r="E37" s="4">
        <v>449</v>
      </c>
    </row>
    <row r="38" spans="1:5" x14ac:dyDescent="0.2">
      <c r="A38" s="62">
        <v>2016</v>
      </c>
      <c r="B38" s="4">
        <v>1474</v>
      </c>
      <c r="C38" s="4">
        <v>1374</v>
      </c>
      <c r="D38" s="4">
        <v>896</v>
      </c>
      <c r="E38" s="4">
        <v>478</v>
      </c>
    </row>
    <row r="39" spans="1:5" x14ac:dyDescent="0.2">
      <c r="A39" s="62">
        <v>2018</v>
      </c>
      <c r="B39" s="4">
        <v>1283</v>
      </c>
      <c r="C39" s="4">
        <f>+D39+E39</f>
        <v>1746</v>
      </c>
      <c r="D39" s="4">
        <v>1368</v>
      </c>
      <c r="E39" s="4">
        <v>378</v>
      </c>
    </row>
    <row r="40" spans="1:5" x14ac:dyDescent="0.2">
      <c r="A40" s="62">
        <v>2020</v>
      </c>
      <c r="B40" s="4">
        <v>1242</v>
      </c>
      <c r="C40" s="4">
        <v>1471</v>
      </c>
      <c r="D40" s="4">
        <v>1149</v>
      </c>
      <c r="E40" s="4">
        <v>322</v>
      </c>
    </row>
    <row r="41" spans="1:5" x14ac:dyDescent="0.2">
      <c r="A41" s="63" t="s">
        <v>75</v>
      </c>
      <c r="B41" s="4"/>
      <c r="C41" s="4"/>
      <c r="D41" s="4"/>
      <c r="E41" s="4"/>
    </row>
    <row r="42" spans="1:5" x14ac:dyDescent="0.2">
      <c r="A42" s="62">
        <v>2000</v>
      </c>
      <c r="B42" s="4">
        <v>1502.8680000000002</v>
      </c>
      <c r="C42" s="4">
        <v>1200.1320000000001</v>
      </c>
      <c r="D42" s="4">
        <v>227.05200000000002</v>
      </c>
      <c r="E42" s="4">
        <v>973.07999999999993</v>
      </c>
    </row>
    <row r="43" spans="1:5" x14ac:dyDescent="0.2">
      <c r="A43" s="62">
        <v>2002</v>
      </c>
      <c r="B43" s="4">
        <v>2244.2939999999999</v>
      </c>
      <c r="C43" s="4">
        <v>1369.7060000000001</v>
      </c>
      <c r="D43" s="4">
        <v>542.1</v>
      </c>
      <c r="E43" s="4">
        <v>827.60599999999999</v>
      </c>
    </row>
    <row r="44" spans="1:5" x14ac:dyDescent="0.2">
      <c r="A44" s="62">
        <v>2004</v>
      </c>
      <c r="B44" s="4">
        <v>2693.8220000000001</v>
      </c>
      <c r="C44" s="4">
        <v>1672.1780000000001</v>
      </c>
      <c r="D44" s="4">
        <v>528.28599999999994</v>
      </c>
      <c r="E44" s="4">
        <v>1139.5260000000001</v>
      </c>
    </row>
    <row r="45" spans="1:5" x14ac:dyDescent="0.2">
      <c r="A45" s="62">
        <v>2006</v>
      </c>
      <c r="B45" s="4">
        <v>3018</v>
      </c>
      <c r="C45" s="4">
        <v>2080</v>
      </c>
      <c r="D45" s="4">
        <v>919</v>
      </c>
      <c r="E45" s="4">
        <v>1161</v>
      </c>
    </row>
    <row r="46" spans="1:5" x14ac:dyDescent="0.2">
      <c r="A46" s="62">
        <v>2008</v>
      </c>
      <c r="B46" s="4">
        <v>2718</v>
      </c>
      <c r="C46" s="4">
        <v>2088</v>
      </c>
      <c r="D46" s="4">
        <v>1076</v>
      </c>
      <c r="E46" s="4">
        <v>1012</v>
      </c>
    </row>
    <row r="47" spans="1:5" x14ac:dyDescent="0.2">
      <c r="A47" s="62">
        <v>2010</v>
      </c>
      <c r="B47" s="4">
        <v>2879</v>
      </c>
      <c r="C47" s="4">
        <v>1525</v>
      </c>
      <c r="D47" s="4">
        <v>925</v>
      </c>
      <c r="E47" s="4">
        <v>600</v>
      </c>
    </row>
    <row r="48" spans="1:5" x14ac:dyDescent="0.2">
      <c r="A48" s="62">
        <v>2012</v>
      </c>
      <c r="B48" s="4">
        <v>2614</v>
      </c>
      <c r="C48" s="4">
        <v>1227</v>
      </c>
      <c r="D48" s="4">
        <v>671</v>
      </c>
      <c r="E48" s="4">
        <v>556</v>
      </c>
    </row>
    <row r="49" spans="1:5" x14ac:dyDescent="0.2">
      <c r="A49" s="62">
        <v>2014</v>
      </c>
      <c r="B49" s="4">
        <v>2639</v>
      </c>
      <c r="C49" s="4">
        <v>1443</v>
      </c>
      <c r="D49" s="4">
        <v>949</v>
      </c>
      <c r="E49" s="4">
        <v>494</v>
      </c>
    </row>
    <row r="50" spans="1:5" x14ac:dyDescent="0.2">
      <c r="A50" s="62">
        <v>2016</v>
      </c>
      <c r="B50" s="4">
        <v>2662</v>
      </c>
      <c r="C50" s="4">
        <v>1626</v>
      </c>
      <c r="D50" s="4">
        <v>943</v>
      </c>
      <c r="E50" s="4">
        <v>683</v>
      </c>
    </row>
    <row r="51" spans="1:5" x14ac:dyDescent="0.2">
      <c r="A51" s="62">
        <v>2018</v>
      </c>
      <c r="B51" s="4">
        <v>2518</v>
      </c>
      <c r="C51" s="4">
        <f>+D51+E51</f>
        <v>1672</v>
      </c>
      <c r="D51" s="4">
        <v>1058</v>
      </c>
      <c r="E51" s="4">
        <v>614</v>
      </c>
    </row>
    <row r="52" spans="1:5" x14ac:dyDescent="0.2">
      <c r="A52" s="64">
        <v>2020</v>
      </c>
      <c r="B52" s="4">
        <v>2565</v>
      </c>
      <c r="C52" s="4">
        <v>1601</v>
      </c>
      <c r="D52" s="4">
        <v>1123</v>
      </c>
      <c r="E52" s="4">
        <v>478</v>
      </c>
    </row>
    <row r="53" spans="1:5" x14ac:dyDescent="0.2">
      <c r="A53" s="57" t="s">
        <v>21</v>
      </c>
      <c r="B53" s="4"/>
      <c r="C53" s="4"/>
      <c r="D53" s="4"/>
      <c r="E53" s="4"/>
    </row>
    <row r="54" spans="1:5" x14ac:dyDescent="0.2">
      <c r="A54" s="13">
        <v>2000</v>
      </c>
      <c r="B54" s="4">
        <v>34830.923999999999</v>
      </c>
      <c r="C54" s="4">
        <v>19021.076000000001</v>
      </c>
      <c r="D54" s="4">
        <v>5087.3019999999997</v>
      </c>
      <c r="E54" s="4">
        <v>13943.225</v>
      </c>
    </row>
    <row r="55" spans="1:5" x14ac:dyDescent="0.2">
      <c r="A55" s="13">
        <v>2002</v>
      </c>
      <c r="B55" s="4">
        <v>39669.697</v>
      </c>
      <c r="C55" s="4">
        <v>20888.302</v>
      </c>
      <c r="D55" s="4">
        <v>7220.09</v>
      </c>
      <c r="E55" s="4">
        <v>13668.212</v>
      </c>
    </row>
    <row r="56" spans="1:5" x14ac:dyDescent="0.2">
      <c r="A56" s="13">
        <v>2004</v>
      </c>
      <c r="B56" s="4">
        <v>38286.243000000002</v>
      </c>
      <c r="C56" s="4">
        <v>22662.757000000001</v>
      </c>
      <c r="D56" s="4">
        <v>8411.3490000000002</v>
      </c>
      <c r="E56" s="4">
        <v>14255.650000000001</v>
      </c>
    </row>
    <row r="57" spans="1:5" x14ac:dyDescent="0.2">
      <c r="A57" s="13">
        <v>2006</v>
      </c>
      <c r="B57" s="4">
        <v>41906</v>
      </c>
      <c r="C57" s="4">
        <v>21573</v>
      </c>
      <c r="D57" s="4">
        <v>7884</v>
      </c>
      <c r="E57" s="4">
        <v>13689</v>
      </c>
    </row>
    <row r="58" spans="1:5" x14ac:dyDescent="0.2">
      <c r="A58" s="13">
        <v>2008</v>
      </c>
      <c r="B58" s="4">
        <v>41869</v>
      </c>
      <c r="C58" s="4">
        <v>20747</v>
      </c>
      <c r="D58" s="4">
        <v>9898</v>
      </c>
      <c r="E58" s="4">
        <v>10849</v>
      </c>
    </row>
    <row r="59" spans="1:5" x14ac:dyDescent="0.2">
      <c r="A59" s="13">
        <v>2010</v>
      </c>
      <c r="B59" s="4">
        <v>39366</v>
      </c>
      <c r="C59" s="4">
        <v>20550</v>
      </c>
      <c r="D59" s="4">
        <v>12241</v>
      </c>
      <c r="E59" s="4">
        <v>8309</v>
      </c>
    </row>
    <row r="60" spans="1:5" x14ac:dyDescent="0.2">
      <c r="A60" s="13">
        <v>2012</v>
      </c>
      <c r="B60" s="4">
        <v>39242</v>
      </c>
      <c r="C60" s="4">
        <v>16568</v>
      </c>
      <c r="D60" s="4">
        <v>8018</v>
      </c>
      <c r="E60" s="4">
        <v>8549</v>
      </c>
    </row>
    <row r="61" spans="1:5" x14ac:dyDescent="0.2">
      <c r="A61" s="13">
        <v>2014</v>
      </c>
      <c r="B61" s="4">
        <v>36422</v>
      </c>
      <c r="C61" s="4">
        <v>18159</v>
      </c>
      <c r="D61" s="4">
        <v>8930</v>
      </c>
      <c r="E61" s="4">
        <v>9229</v>
      </c>
    </row>
    <row r="62" spans="1:5" x14ac:dyDescent="0.2">
      <c r="A62" s="13">
        <v>2016</v>
      </c>
      <c r="B62" s="4">
        <v>36529</v>
      </c>
      <c r="C62" s="4">
        <v>20490</v>
      </c>
      <c r="D62" s="4">
        <v>10651</v>
      </c>
      <c r="E62" s="4">
        <v>9839</v>
      </c>
    </row>
    <row r="63" spans="1:5" x14ac:dyDescent="0.2">
      <c r="A63" s="13">
        <v>2018</v>
      </c>
      <c r="B63" s="4">
        <f>+B27+B15</f>
        <v>36491</v>
      </c>
      <c r="C63" s="4">
        <f>+D63+E63</f>
        <v>24118</v>
      </c>
      <c r="D63" s="4">
        <f t="shared" ref="D63:E63" si="1">+D27+D15</f>
        <v>12808</v>
      </c>
      <c r="E63" s="4">
        <f t="shared" si="1"/>
        <v>11310</v>
      </c>
    </row>
    <row r="64" spans="1:5" x14ac:dyDescent="0.2">
      <c r="A64" s="139">
        <v>2020</v>
      </c>
      <c r="B64" s="4">
        <v>36676</v>
      </c>
      <c r="C64" s="4">
        <v>23726</v>
      </c>
      <c r="D64" s="4">
        <v>12316</v>
      </c>
      <c r="E64" s="4">
        <v>11410</v>
      </c>
    </row>
    <row r="65" spans="1:5" x14ac:dyDescent="0.2">
      <c r="A65" s="2"/>
      <c r="B65" s="41"/>
      <c r="C65" s="41"/>
      <c r="D65" s="41"/>
      <c r="E65" s="41"/>
    </row>
    <row r="66" spans="1:5" x14ac:dyDescent="0.2">
      <c r="A66" s="11" t="s">
        <v>149</v>
      </c>
    </row>
  </sheetData>
  <phoneticPr fontId="6" type="noConversion"/>
  <pageMargins left="0.78740157480314965" right="0.78740157480314965" top="0.98425196850393704" bottom="0.98425196850393704" header="0" footer="0"/>
  <pageSetup paperSize="9" scale="84" orientation="landscape" r:id="rId1"/>
  <headerFooter alignWithMargins="0"/>
  <ignoredErrors>
    <ignoredError sqref="C6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186"/>
  <sheetViews>
    <sheetView zoomScale="106" zoomScaleNormal="106" workbookViewId="0">
      <selection activeCell="A3" sqref="A3"/>
    </sheetView>
  </sheetViews>
  <sheetFormatPr baseColWidth="10" defaultColWidth="9.140625" defaultRowHeight="12.75" x14ac:dyDescent="0.2"/>
  <cols>
    <col min="1" max="1" width="32.140625" customWidth="1"/>
    <col min="2" max="2" width="9.5703125" customWidth="1"/>
    <col min="3" max="3" width="8" customWidth="1"/>
    <col min="4" max="23" width="7.28515625" customWidth="1"/>
    <col min="24" max="33" width="7.28515625" style="85" customWidth="1"/>
  </cols>
  <sheetData>
    <row r="1" spans="1:33" x14ac:dyDescent="0.2">
      <c r="A1" s="70"/>
      <c r="B1" s="70"/>
      <c r="C1" s="70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3" ht="15" x14ac:dyDescent="0.25">
      <c r="A2" s="3" t="s">
        <v>111</v>
      </c>
      <c r="B2" s="3"/>
      <c r="C2" s="3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84"/>
      <c r="Y2" s="84"/>
      <c r="Z2" s="84"/>
      <c r="AA2" s="84"/>
      <c r="AB2" s="84"/>
      <c r="AC2" s="84"/>
      <c r="AD2" s="84"/>
      <c r="AE2" s="84"/>
      <c r="AF2" s="84"/>
      <c r="AG2" s="84"/>
    </row>
    <row r="3" spans="1:33" x14ac:dyDescent="0.2">
      <c r="A3" s="70"/>
      <c r="B3" s="70"/>
      <c r="C3" s="70"/>
      <c r="D3" s="71"/>
      <c r="E3" s="71"/>
      <c r="F3" s="71"/>
      <c r="G3" s="7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4" spans="1:33" x14ac:dyDescent="0.2">
      <c r="A4" s="70"/>
      <c r="B4" s="195">
        <v>2020</v>
      </c>
      <c r="C4" s="196"/>
      <c r="D4" s="195">
        <v>2018</v>
      </c>
      <c r="E4" s="196"/>
      <c r="F4" s="195">
        <v>2016</v>
      </c>
      <c r="G4" s="196"/>
      <c r="H4" s="195">
        <v>2014</v>
      </c>
      <c r="I4" s="196"/>
      <c r="J4" s="195">
        <v>2012</v>
      </c>
      <c r="K4" s="196"/>
      <c r="L4" s="195">
        <v>2010</v>
      </c>
      <c r="M4" s="196"/>
      <c r="N4" s="195">
        <v>2008</v>
      </c>
      <c r="O4" s="196"/>
      <c r="P4" s="195">
        <v>2008</v>
      </c>
      <c r="Q4" s="196"/>
      <c r="R4" s="195">
        <v>2006</v>
      </c>
      <c r="S4" s="196"/>
      <c r="T4" s="195">
        <v>2004</v>
      </c>
      <c r="U4" s="196"/>
      <c r="V4" s="195">
        <v>2002</v>
      </c>
      <c r="W4" s="196"/>
      <c r="X4" s="18"/>
      <c r="Y4" s="18"/>
      <c r="Z4" s="18"/>
      <c r="AA4" s="18"/>
      <c r="AB4" s="18"/>
      <c r="AC4" s="18"/>
      <c r="AD4" s="18"/>
      <c r="AE4" s="18"/>
      <c r="AF4" s="18"/>
      <c r="AG4" s="18"/>
    </row>
    <row r="5" spans="1:33" x14ac:dyDescent="0.2">
      <c r="A5" s="5"/>
      <c r="B5" s="74" t="s">
        <v>96</v>
      </c>
      <c r="C5" s="74" t="s">
        <v>97</v>
      </c>
      <c r="D5" s="74" t="s">
        <v>96</v>
      </c>
      <c r="E5" s="74" t="s">
        <v>97</v>
      </c>
      <c r="F5" s="74" t="s">
        <v>96</v>
      </c>
      <c r="G5" s="74" t="s">
        <v>97</v>
      </c>
      <c r="H5" s="74" t="s">
        <v>96</v>
      </c>
      <c r="I5" s="74" t="s">
        <v>97</v>
      </c>
      <c r="J5" s="74" t="s">
        <v>96</v>
      </c>
      <c r="K5" s="74" t="s">
        <v>97</v>
      </c>
      <c r="L5" s="74" t="s">
        <v>96</v>
      </c>
      <c r="M5" s="74" t="s">
        <v>97</v>
      </c>
      <c r="N5" s="74" t="s">
        <v>96</v>
      </c>
      <c r="O5" s="74" t="s">
        <v>97</v>
      </c>
      <c r="P5" s="74" t="s">
        <v>96</v>
      </c>
      <c r="Q5" s="74" t="s">
        <v>97</v>
      </c>
      <c r="R5" s="74" t="s">
        <v>96</v>
      </c>
      <c r="S5" s="74" t="s">
        <v>97</v>
      </c>
      <c r="T5" s="74" t="s">
        <v>96</v>
      </c>
      <c r="U5" s="74" t="s">
        <v>97</v>
      </c>
      <c r="V5" s="74" t="s">
        <v>96</v>
      </c>
      <c r="W5" s="88" t="s">
        <v>97</v>
      </c>
      <c r="X5" s="86"/>
      <c r="Y5" s="86"/>
      <c r="Z5" s="86"/>
      <c r="AA5" s="86"/>
      <c r="AB5" s="86"/>
      <c r="AC5" s="86"/>
      <c r="AD5" s="86"/>
      <c r="AE5" s="86"/>
      <c r="AF5" s="86"/>
      <c r="AG5" s="86"/>
    </row>
    <row r="6" spans="1:33" x14ac:dyDescent="0.2">
      <c r="A6" s="26" t="s">
        <v>28</v>
      </c>
      <c r="B6" s="79">
        <v>54.2</v>
      </c>
      <c r="C6" s="80">
        <v>45.8</v>
      </c>
      <c r="D6" s="80">
        <v>56.9</v>
      </c>
      <c r="E6" s="80">
        <v>43.1</v>
      </c>
      <c r="F6" s="80">
        <v>55.7</v>
      </c>
      <c r="G6" s="80">
        <v>44.3</v>
      </c>
      <c r="H6" s="80">
        <v>56.1</v>
      </c>
      <c r="I6" s="80">
        <v>43.9</v>
      </c>
      <c r="J6" s="80">
        <v>57</v>
      </c>
      <c r="K6" s="80">
        <v>43</v>
      </c>
      <c r="L6" s="80">
        <v>56</v>
      </c>
      <c r="M6" s="80">
        <v>44</v>
      </c>
      <c r="N6" s="80">
        <v>59.2</v>
      </c>
      <c r="O6" s="80">
        <v>40.799999999999997</v>
      </c>
      <c r="P6" s="80">
        <v>59.2</v>
      </c>
      <c r="Q6" s="80">
        <v>40.799999999999997</v>
      </c>
      <c r="R6" s="80">
        <v>58.6</v>
      </c>
      <c r="S6" s="80">
        <v>41.4</v>
      </c>
      <c r="T6" s="80">
        <v>63.8</v>
      </c>
      <c r="U6" s="80">
        <v>36.200000000000003</v>
      </c>
      <c r="V6" s="80">
        <v>71.900000000000006</v>
      </c>
      <c r="W6" s="89">
        <v>28.1</v>
      </c>
      <c r="X6" s="75"/>
      <c r="Y6" s="75"/>
      <c r="Z6" s="75"/>
      <c r="AA6" s="75"/>
      <c r="AB6" s="75"/>
      <c r="AC6" s="75"/>
      <c r="AD6" s="75"/>
      <c r="AE6" s="75"/>
      <c r="AF6" s="75"/>
      <c r="AG6" s="75"/>
    </row>
    <row r="7" spans="1:33" x14ac:dyDescent="0.2">
      <c r="A7" s="26" t="s">
        <v>98</v>
      </c>
      <c r="B7" s="77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90"/>
      <c r="X7" s="76"/>
      <c r="Y7" s="76"/>
      <c r="Z7" s="76"/>
      <c r="AA7" s="76"/>
      <c r="AB7" s="76"/>
      <c r="AC7" s="76"/>
      <c r="AD7" s="76"/>
      <c r="AE7" s="76"/>
      <c r="AF7" s="76"/>
      <c r="AG7" s="76"/>
    </row>
    <row r="8" spans="1:33" x14ac:dyDescent="0.2">
      <c r="A8" s="13" t="s">
        <v>45</v>
      </c>
      <c r="B8" s="77">
        <v>70.599999999999994</v>
      </c>
      <c r="C8" s="76">
        <v>29.4</v>
      </c>
      <c r="D8" s="76">
        <v>79.5</v>
      </c>
      <c r="E8" s="76">
        <v>20.5</v>
      </c>
      <c r="F8" s="76">
        <v>75.3</v>
      </c>
      <c r="G8" s="76">
        <v>24.7</v>
      </c>
      <c r="H8" s="76">
        <v>77.8</v>
      </c>
      <c r="I8" s="76">
        <v>22.2</v>
      </c>
      <c r="J8" s="76">
        <v>80</v>
      </c>
      <c r="K8" s="76">
        <v>20</v>
      </c>
      <c r="L8" s="76">
        <v>86.3</v>
      </c>
      <c r="M8" s="76">
        <v>13.7</v>
      </c>
      <c r="N8" s="76">
        <v>78</v>
      </c>
      <c r="O8" s="76">
        <v>22</v>
      </c>
      <c r="P8" s="76">
        <v>78</v>
      </c>
      <c r="Q8" s="76">
        <v>22</v>
      </c>
      <c r="R8" s="76">
        <v>77.8</v>
      </c>
      <c r="S8" s="76">
        <v>22.2</v>
      </c>
      <c r="T8" s="76">
        <v>85.3</v>
      </c>
      <c r="U8" s="76">
        <v>14.7</v>
      </c>
      <c r="V8" s="76" t="s">
        <v>85</v>
      </c>
      <c r="W8" s="90" t="s">
        <v>85</v>
      </c>
      <c r="X8" s="76"/>
      <c r="Y8" s="76"/>
      <c r="Z8" s="76"/>
      <c r="AA8" s="76"/>
      <c r="AB8" s="76"/>
      <c r="AC8" s="76"/>
      <c r="AD8" s="76"/>
      <c r="AE8" s="76"/>
      <c r="AF8" s="76"/>
      <c r="AG8" s="76"/>
    </row>
    <row r="9" spans="1:33" x14ac:dyDescent="0.2">
      <c r="A9" s="13" t="s">
        <v>35</v>
      </c>
      <c r="B9" s="77">
        <v>77.2</v>
      </c>
      <c r="C9" s="76">
        <v>22.8</v>
      </c>
      <c r="D9" s="76">
        <v>78.2</v>
      </c>
      <c r="E9" s="76">
        <v>21.8</v>
      </c>
      <c r="F9" s="76">
        <v>77.7</v>
      </c>
      <c r="G9" s="76">
        <v>22.3</v>
      </c>
      <c r="H9" s="76">
        <v>79.599999999999994</v>
      </c>
      <c r="I9" s="76">
        <v>20.399999999999999</v>
      </c>
      <c r="J9" s="76">
        <v>78</v>
      </c>
      <c r="K9" s="76">
        <v>22</v>
      </c>
      <c r="L9" s="76">
        <v>78.5</v>
      </c>
      <c r="M9" s="76">
        <v>21.5</v>
      </c>
      <c r="N9" s="76">
        <v>77.400000000000006</v>
      </c>
      <c r="O9" s="76">
        <v>22.6</v>
      </c>
      <c r="P9" s="76">
        <v>77.400000000000006</v>
      </c>
      <c r="Q9" s="76">
        <v>22.6</v>
      </c>
      <c r="R9" s="76">
        <v>75.2</v>
      </c>
      <c r="S9" s="76">
        <v>24.8</v>
      </c>
      <c r="T9" s="76">
        <v>83.8</v>
      </c>
      <c r="U9" s="76">
        <v>16.2</v>
      </c>
      <c r="V9" s="76">
        <v>77.2</v>
      </c>
      <c r="W9" s="90">
        <v>22.8</v>
      </c>
      <c r="X9" s="76"/>
      <c r="Y9" s="76"/>
      <c r="Z9" s="76"/>
      <c r="AA9" s="76"/>
      <c r="AB9" s="76"/>
      <c r="AC9" s="76"/>
      <c r="AD9" s="76"/>
      <c r="AE9" s="76"/>
      <c r="AF9" s="76"/>
      <c r="AG9" s="76"/>
    </row>
    <row r="10" spans="1:33" x14ac:dyDescent="0.2">
      <c r="A10" s="13" t="s">
        <v>36</v>
      </c>
      <c r="B10" s="77">
        <v>90.7</v>
      </c>
      <c r="C10" s="76">
        <v>9.3000000000000007</v>
      </c>
      <c r="D10" s="76">
        <v>89.7</v>
      </c>
      <c r="E10" s="76">
        <v>10.3</v>
      </c>
      <c r="F10" s="76">
        <v>90.5</v>
      </c>
      <c r="G10" s="76">
        <v>9.5</v>
      </c>
      <c r="H10" s="76">
        <v>90.4</v>
      </c>
      <c r="I10" s="76">
        <v>9.6</v>
      </c>
      <c r="J10" s="76">
        <v>90</v>
      </c>
      <c r="K10" s="76">
        <v>10</v>
      </c>
      <c r="L10" s="76">
        <v>90.1</v>
      </c>
      <c r="M10" s="76">
        <v>9.9</v>
      </c>
      <c r="N10" s="76">
        <v>88.5</v>
      </c>
      <c r="O10" s="76">
        <v>11.5</v>
      </c>
      <c r="P10" s="76">
        <v>88.5</v>
      </c>
      <c r="Q10" s="76">
        <v>11.5</v>
      </c>
      <c r="R10" s="76">
        <v>90.5</v>
      </c>
      <c r="S10" s="76">
        <v>9.5</v>
      </c>
      <c r="T10" s="76">
        <v>91.5</v>
      </c>
      <c r="U10" s="76">
        <v>8.5</v>
      </c>
      <c r="V10" s="76">
        <v>90.1</v>
      </c>
      <c r="W10" s="90">
        <v>9.9</v>
      </c>
      <c r="X10" s="76"/>
      <c r="Y10" s="76"/>
      <c r="Z10" s="76"/>
      <c r="AA10" s="76"/>
      <c r="AB10" s="76"/>
      <c r="AC10" s="76"/>
      <c r="AD10" s="76"/>
      <c r="AE10" s="76"/>
      <c r="AF10" s="76"/>
      <c r="AG10" s="76"/>
    </row>
    <row r="11" spans="1:33" x14ac:dyDescent="0.2">
      <c r="A11" s="13" t="s">
        <v>13</v>
      </c>
      <c r="B11" s="77">
        <v>34.4</v>
      </c>
      <c r="C11" s="76">
        <v>65.599999999999994</v>
      </c>
      <c r="D11" s="76">
        <v>36.799999999999997</v>
      </c>
      <c r="E11" s="76">
        <v>63.2</v>
      </c>
      <c r="F11" s="76">
        <v>35.200000000000003</v>
      </c>
      <c r="G11" s="76">
        <v>64.8</v>
      </c>
      <c r="H11" s="76">
        <v>34.799999999999997</v>
      </c>
      <c r="I11" s="76">
        <v>65.2</v>
      </c>
      <c r="J11" s="76">
        <v>35</v>
      </c>
      <c r="K11" s="76">
        <v>65</v>
      </c>
      <c r="L11" s="76">
        <v>34.4</v>
      </c>
      <c r="M11" s="76">
        <v>65.599999999999994</v>
      </c>
      <c r="N11" s="76">
        <v>38.6</v>
      </c>
      <c r="O11" s="76">
        <v>61.4</v>
      </c>
      <c r="P11" s="76">
        <v>38.6</v>
      </c>
      <c r="Q11" s="76">
        <v>61.4</v>
      </c>
      <c r="R11" s="76">
        <v>36.4</v>
      </c>
      <c r="S11" s="76">
        <v>63.6</v>
      </c>
      <c r="T11" s="76">
        <v>38.1</v>
      </c>
      <c r="U11" s="76">
        <v>61.9</v>
      </c>
      <c r="V11" s="76">
        <v>38.299999999999997</v>
      </c>
      <c r="W11" s="90">
        <v>61.7</v>
      </c>
      <c r="X11" s="76"/>
      <c r="Y11" s="76"/>
      <c r="Z11" s="76"/>
      <c r="AA11" s="76"/>
      <c r="AB11" s="76"/>
      <c r="AC11" s="76"/>
      <c r="AD11" s="76"/>
      <c r="AE11" s="76"/>
      <c r="AF11" s="76"/>
      <c r="AG11" s="76"/>
    </row>
    <row r="12" spans="1:33" x14ac:dyDescent="0.2">
      <c r="A12" s="26" t="s">
        <v>99</v>
      </c>
      <c r="B12" s="140"/>
      <c r="C12" s="38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90"/>
      <c r="X12" s="76"/>
      <c r="Y12" s="76"/>
      <c r="Z12" s="76"/>
      <c r="AA12" s="76"/>
      <c r="AB12" s="76"/>
      <c r="AC12" s="76"/>
      <c r="AD12" s="76"/>
      <c r="AE12" s="76"/>
      <c r="AF12" s="76"/>
      <c r="AG12" s="76"/>
    </row>
    <row r="13" spans="1:33" x14ac:dyDescent="0.2">
      <c r="A13" s="102" t="s">
        <v>100</v>
      </c>
      <c r="B13" s="103">
        <v>51.9</v>
      </c>
      <c r="C13" s="104">
        <v>48.1</v>
      </c>
      <c r="D13" s="104">
        <v>54.3</v>
      </c>
      <c r="E13" s="104">
        <v>45.7</v>
      </c>
      <c r="F13" s="104">
        <v>52.9</v>
      </c>
      <c r="G13" s="104">
        <v>47.1</v>
      </c>
      <c r="H13" s="104">
        <v>52.9</v>
      </c>
      <c r="I13" s="104">
        <v>47.1</v>
      </c>
      <c r="J13" s="104">
        <v>53.8</v>
      </c>
      <c r="K13" s="104">
        <v>46.2</v>
      </c>
      <c r="L13" s="104">
        <v>53.7</v>
      </c>
      <c r="M13" s="104">
        <v>46.3</v>
      </c>
      <c r="N13" s="104">
        <v>55.3</v>
      </c>
      <c r="O13" s="104">
        <v>44.7</v>
      </c>
      <c r="P13" s="104">
        <v>55.3</v>
      </c>
      <c r="Q13" s="104">
        <v>44.7</v>
      </c>
      <c r="R13" s="104">
        <v>54.9</v>
      </c>
      <c r="S13" s="104">
        <v>45.1</v>
      </c>
      <c r="T13" s="104">
        <v>42.1</v>
      </c>
      <c r="U13" s="104">
        <v>57.9</v>
      </c>
      <c r="V13" s="76" t="s">
        <v>85</v>
      </c>
      <c r="W13" s="90" t="s">
        <v>85</v>
      </c>
      <c r="X13" s="76"/>
      <c r="Y13" s="76"/>
      <c r="Z13" s="76"/>
      <c r="AA13" s="76"/>
      <c r="AB13" s="76"/>
      <c r="AC13" s="76"/>
      <c r="AD13" s="76"/>
      <c r="AE13" s="76"/>
      <c r="AF13" s="76"/>
      <c r="AG13" s="76"/>
    </row>
    <row r="14" spans="1:33" x14ac:dyDescent="0.2">
      <c r="A14" s="13" t="s">
        <v>30</v>
      </c>
      <c r="B14" s="77">
        <v>80.099999999999994</v>
      </c>
      <c r="C14" s="76">
        <v>19.899999999999999</v>
      </c>
      <c r="D14" s="76">
        <v>81.7</v>
      </c>
      <c r="E14" s="76">
        <v>18.3</v>
      </c>
      <c r="F14" s="76">
        <v>81.099999999999994</v>
      </c>
      <c r="G14" s="76">
        <v>18.899999999999999</v>
      </c>
      <c r="H14" s="76">
        <v>81.8</v>
      </c>
      <c r="I14" s="76">
        <v>18.2</v>
      </c>
      <c r="J14" s="76">
        <v>79.400000000000006</v>
      </c>
      <c r="K14" s="76">
        <v>20.6</v>
      </c>
      <c r="L14" s="76">
        <v>60.5</v>
      </c>
      <c r="M14" s="76">
        <v>39.5</v>
      </c>
      <c r="N14" s="76">
        <v>78.099999999999994</v>
      </c>
      <c r="O14" s="76">
        <v>21.9</v>
      </c>
      <c r="P14" s="76">
        <v>78.099999999999994</v>
      </c>
      <c r="Q14" s="76">
        <v>21.9</v>
      </c>
      <c r="R14" s="76">
        <v>74.900000000000006</v>
      </c>
      <c r="S14" s="76">
        <v>25.1</v>
      </c>
      <c r="T14" s="76">
        <v>83.3</v>
      </c>
      <c r="U14" s="76">
        <v>16.7</v>
      </c>
      <c r="V14" s="76" t="s">
        <v>85</v>
      </c>
      <c r="W14" s="90" t="s">
        <v>85</v>
      </c>
      <c r="X14" s="76"/>
      <c r="Y14" s="76"/>
      <c r="Z14" s="76"/>
      <c r="AA14" s="76"/>
      <c r="AB14" s="76"/>
      <c r="AC14" s="76"/>
      <c r="AD14" s="76"/>
      <c r="AE14" s="76"/>
      <c r="AF14" s="76"/>
      <c r="AG14" s="76"/>
    </row>
    <row r="15" spans="1:33" x14ac:dyDescent="0.2">
      <c r="A15" s="13" t="s">
        <v>31</v>
      </c>
      <c r="B15" s="77">
        <v>66.900000000000006</v>
      </c>
      <c r="C15" s="76">
        <v>33.1</v>
      </c>
      <c r="D15" s="76">
        <v>72.599999999999994</v>
      </c>
      <c r="E15" s="76">
        <v>27.4</v>
      </c>
      <c r="F15" s="76">
        <v>71.099999999999994</v>
      </c>
      <c r="G15" s="76">
        <v>28.9</v>
      </c>
      <c r="H15" s="76">
        <v>73.400000000000006</v>
      </c>
      <c r="I15" s="76">
        <v>26.6</v>
      </c>
      <c r="J15" s="76">
        <v>73.3</v>
      </c>
      <c r="K15" s="76">
        <v>26.7</v>
      </c>
      <c r="L15" s="76">
        <v>73</v>
      </c>
      <c r="M15" s="76">
        <v>27</v>
      </c>
      <c r="N15" s="76">
        <v>71</v>
      </c>
      <c r="O15" s="76">
        <v>29</v>
      </c>
      <c r="P15" s="76">
        <v>71</v>
      </c>
      <c r="Q15" s="76">
        <v>29</v>
      </c>
      <c r="R15" s="76">
        <v>68.400000000000006</v>
      </c>
      <c r="S15" s="76">
        <v>31.6</v>
      </c>
      <c r="T15" s="76">
        <v>74.400000000000006</v>
      </c>
      <c r="U15" s="76">
        <v>25.6</v>
      </c>
      <c r="V15" s="76" t="s">
        <v>85</v>
      </c>
      <c r="W15" s="90" t="s">
        <v>85</v>
      </c>
      <c r="X15" s="76"/>
      <c r="Y15" s="76"/>
      <c r="Z15" s="76"/>
      <c r="AA15" s="76"/>
      <c r="AB15" s="76"/>
      <c r="AC15" s="76"/>
      <c r="AD15" s="76"/>
      <c r="AE15" s="76"/>
      <c r="AF15" s="76"/>
      <c r="AG15" s="76"/>
    </row>
    <row r="16" spans="1:33" ht="18" x14ac:dyDescent="0.2">
      <c r="A16" s="134" t="s">
        <v>101</v>
      </c>
      <c r="B16" s="142"/>
      <c r="C16" s="143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90"/>
      <c r="X16" s="76"/>
      <c r="Y16" s="76"/>
      <c r="Z16" s="76"/>
      <c r="AA16" s="76"/>
      <c r="AB16" s="76"/>
      <c r="AC16" s="76"/>
      <c r="AD16" s="76"/>
      <c r="AE16" s="76"/>
      <c r="AF16" s="76"/>
      <c r="AG16" s="76"/>
    </row>
    <row r="17" spans="1:33" x14ac:dyDescent="0.2">
      <c r="A17" s="57" t="s">
        <v>21</v>
      </c>
      <c r="B17" s="81">
        <v>66.599999999999994</v>
      </c>
      <c r="C17" s="78">
        <v>33.4</v>
      </c>
      <c r="D17" s="78">
        <v>66.400000000000006</v>
      </c>
      <c r="E17" s="78">
        <v>33.6</v>
      </c>
      <c r="F17" s="78">
        <v>70.3</v>
      </c>
      <c r="G17" s="78">
        <v>29.7</v>
      </c>
      <c r="H17" s="78">
        <v>72.400000000000006</v>
      </c>
      <c r="I17" s="78">
        <v>27.6</v>
      </c>
      <c r="J17" s="78">
        <v>71.2</v>
      </c>
      <c r="K17" s="78">
        <v>28.8</v>
      </c>
      <c r="L17" s="78">
        <v>75.599999999999994</v>
      </c>
      <c r="M17" s="78">
        <v>24.5</v>
      </c>
      <c r="N17" s="78">
        <v>74</v>
      </c>
      <c r="O17" s="78">
        <v>26</v>
      </c>
      <c r="P17" s="78">
        <v>74</v>
      </c>
      <c r="Q17" s="78">
        <v>26</v>
      </c>
      <c r="R17" s="78">
        <v>74.900000000000006</v>
      </c>
      <c r="S17" s="78">
        <v>25.1</v>
      </c>
      <c r="T17" s="78" t="s">
        <v>85</v>
      </c>
      <c r="U17" s="78" t="s">
        <v>85</v>
      </c>
      <c r="V17" s="78" t="s">
        <v>85</v>
      </c>
      <c r="W17" s="91" t="s">
        <v>85</v>
      </c>
      <c r="X17" s="78"/>
      <c r="Y17" s="78"/>
      <c r="Z17" s="78"/>
      <c r="AA17" s="78"/>
      <c r="AB17" s="78"/>
      <c r="AC17" s="78"/>
      <c r="AD17" s="78"/>
      <c r="AE17" s="78"/>
      <c r="AF17" s="78"/>
      <c r="AG17" s="78"/>
    </row>
    <row r="18" spans="1:33" x14ac:dyDescent="0.2">
      <c r="A18" s="13" t="s">
        <v>45</v>
      </c>
      <c r="B18" s="77">
        <v>84.1</v>
      </c>
      <c r="C18" s="76">
        <v>15.8</v>
      </c>
      <c r="D18" s="76">
        <v>88</v>
      </c>
      <c r="E18" s="76">
        <v>12</v>
      </c>
      <c r="F18" s="76">
        <v>91.4</v>
      </c>
      <c r="G18" s="76">
        <v>8.6</v>
      </c>
      <c r="H18" s="76">
        <v>81.599999999999994</v>
      </c>
      <c r="I18" s="76">
        <v>18.399999999999999</v>
      </c>
      <c r="J18" s="76">
        <v>88.7</v>
      </c>
      <c r="K18" s="76">
        <v>11.3</v>
      </c>
      <c r="L18" s="76">
        <v>88.6</v>
      </c>
      <c r="M18" s="76">
        <v>11.4</v>
      </c>
      <c r="N18" s="76">
        <v>77.7</v>
      </c>
      <c r="O18" s="76">
        <v>22.3</v>
      </c>
      <c r="P18" s="76">
        <v>77.7</v>
      </c>
      <c r="Q18" s="76">
        <v>22.3</v>
      </c>
      <c r="R18" s="76">
        <v>85.7</v>
      </c>
      <c r="S18" s="76">
        <v>14.3</v>
      </c>
      <c r="T18" s="78" t="s">
        <v>85</v>
      </c>
      <c r="U18" s="78" t="s">
        <v>85</v>
      </c>
      <c r="V18" s="76" t="s">
        <v>85</v>
      </c>
      <c r="W18" s="90" t="s">
        <v>85</v>
      </c>
      <c r="X18" s="76"/>
      <c r="Y18" s="76"/>
      <c r="Z18" s="76"/>
      <c r="AA18" s="76"/>
      <c r="AB18" s="76"/>
      <c r="AC18" s="76"/>
      <c r="AD18" s="76"/>
      <c r="AE18" s="76"/>
      <c r="AF18" s="76"/>
      <c r="AG18" s="76"/>
    </row>
    <row r="19" spans="1:33" x14ac:dyDescent="0.2">
      <c r="A19" s="13" t="s">
        <v>35</v>
      </c>
      <c r="B19" s="77">
        <v>77.3</v>
      </c>
      <c r="C19" s="76">
        <v>22.7</v>
      </c>
      <c r="D19" s="76">
        <v>78.2</v>
      </c>
      <c r="E19" s="76">
        <v>21.8</v>
      </c>
      <c r="F19" s="76">
        <v>79.400000000000006</v>
      </c>
      <c r="G19" s="76">
        <v>20.6</v>
      </c>
      <c r="H19" s="76">
        <v>82.7</v>
      </c>
      <c r="I19" s="76">
        <v>17.3</v>
      </c>
      <c r="J19" s="76">
        <v>76.5</v>
      </c>
      <c r="K19" s="76">
        <v>23.5</v>
      </c>
      <c r="L19" s="76">
        <v>82.2</v>
      </c>
      <c r="M19" s="76">
        <v>17.8</v>
      </c>
      <c r="N19" s="76">
        <v>83.7</v>
      </c>
      <c r="O19" s="76">
        <v>16.3</v>
      </c>
      <c r="P19" s="76">
        <v>83.7</v>
      </c>
      <c r="Q19" s="76">
        <v>16.3</v>
      </c>
      <c r="R19" s="76">
        <v>83.9</v>
      </c>
      <c r="S19" s="76">
        <v>16.100000000000001</v>
      </c>
      <c r="T19" s="78" t="s">
        <v>85</v>
      </c>
      <c r="U19" s="78" t="s">
        <v>85</v>
      </c>
      <c r="V19" s="76" t="s">
        <v>85</v>
      </c>
      <c r="W19" s="90" t="s">
        <v>85</v>
      </c>
      <c r="X19" s="76"/>
      <c r="Y19" s="76"/>
      <c r="Z19" s="76"/>
      <c r="AA19" s="76"/>
      <c r="AB19" s="76"/>
      <c r="AC19" s="76"/>
      <c r="AD19" s="76"/>
      <c r="AE19" s="76"/>
      <c r="AF19" s="76"/>
      <c r="AG19" s="76"/>
    </row>
    <row r="20" spans="1:33" x14ac:dyDescent="0.2">
      <c r="A20" s="13" t="s">
        <v>36</v>
      </c>
      <c r="B20" s="77">
        <v>90.3</v>
      </c>
      <c r="C20" s="76">
        <v>9.9</v>
      </c>
      <c r="D20" s="76">
        <v>89.2</v>
      </c>
      <c r="E20" s="76">
        <v>10.8</v>
      </c>
      <c r="F20" s="76">
        <v>92.7</v>
      </c>
      <c r="G20" s="76">
        <v>7.3</v>
      </c>
      <c r="H20" s="76">
        <v>92.3</v>
      </c>
      <c r="I20" s="76">
        <v>7.7</v>
      </c>
      <c r="J20" s="76">
        <v>92.8</v>
      </c>
      <c r="K20" s="76">
        <v>7.2</v>
      </c>
      <c r="L20" s="76">
        <v>90.6</v>
      </c>
      <c r="M20" s="76">
        <v>9.4</v>
      </c>
      <c r="N20" s="76">
        <v>91.7</v>
      </c>
      <c r="O20" s="76">
        <v>8.3000000000000007</v>
      </c>
      <c r="P20" s="76">
        <v>91.7</v>
      </c>
      <c r="Q20" s="76">
        <v>8.3000000000000007</v>
      </c>
      <c r="R20" s="76">
        <v>86.6</v>
      </c>
      <c r="S20" s="76">
        <v>13.4</v>
      </c>
      <c r="T20" s="78" t="s">
        <v>85</v>
      </c>
      <c r="U20" s="78" t="s">
        <v>85</v>
      </c>
      <c r="V20" s="76" t="s">
        <v>85</v>
      </c>
      <c r="W20" s="90" t="s">
        <v>85</v>
      </c>
      <c r="X20" s="76"/>
      <c r="Y20" s="76"/>
      <c r="Z20" s="76"/>
      <c r="AA20" s="76"/>
      <c r="AB20" s="76"/>
      <c r="AC20" s="76"/>
      <c r="AD20" s="76"/>
      <c r="AE20" s="76"/>
      <c r="AF20" s="76"/>
      <c r="AG20" s="76"/>
    </row>
    <row r="21" spans="1:33" x14ac:dyDescent="0.2">
      <c r="A21" s="39" t="s">
        <v>13</v>
      </c>
      <c r="B21" s="77">
        <v>55.6</v>
      </c>
      <c r="C21" s="76">
        <v>44.4</v>
      </c>
      <c r="D21" s="76">
        <v>57.5</v>
      </c>
      <c r="E21" s="76">
        <v>42.5</v>
      </c>
      <c r="F21" s="76">
        <v>61.9</v>
      </c>
      <c r="G21" s="76">
        <v>38.1</v>
      </c>
      <c r="H21" s="76">
        <v>63</v>
      </c>
      <c r="I21" s="76">
        <v>37</v>
      </c>
      <c r="J21" s="76">
        <v>63.1</v>
      </c>
      <c r="K21" s="76">
        <v>36.9</v>
      </c>
      <c r="L21" s="76">
        <v>68.400000000000006</v>
      </c>
      <c r="M21" s="76">
        <v>31.6</v>
      </c>
      <c r="N21" s="76">
        <v>65.099999999999994</v>
      </c>
      <c r="O21" s="76">
        <v>34.9</v>
      </c>
      <c r="P21" s="76">
        <v>65.099999999999994</v>
      </c>
      <c r="Q21" s="76">
        <v>34.9</v>
      </c>
      <c r="R21" s="76">
        <v>66.2</v>
      </c>
      <c r="S21" s="76">
        <v>33.799999999999997</v>
      </c>
      <c r="T21" s="78" t="s">
        <v>85</v>
      </c>
      <c r="U21" s="78" t="s">
        <v>85</v>
      </c>
      <c r="V21" s="76" t="s">
        <v>85</v>
      </c>
      <c r="W21" s="90" t="s">
        <v>85</v>
      </c>
      <c r="X21" s="76"/>
      <c r="Y21" s="76"/>
      <c r="Z21" s="76"/>
      <c r="AA21" s="76"/>
      <c r="AB21" s="76"/>
      <c r="AC21" s="76"/>
      <c r="AD21" s="76"/>
      <c r="AE21" s="76"/>
      <c r="AF21" s="76"/>
      <c r="AG21" s="76"/>
    </row>
    <row r="22" spans="1:33" x14ac:dyDescent="0.2">
      <c r="A22" s="134" t="s">
        <v>154</v>
      </c>
      <c r="B22" s="141"/>
      <c r="C22" s="30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8"/>
      <c r="U22" s="78"/>
      <c r="V22" s="76"/>
      <c r="W22" s="144"/>
      <c r="X22" s="76"/>
      <c r="Y22" s="76"/>
      <c r="Z22" s="76"/>
      <c r="AA22" s="76"/>
      <c r="AB22" s="76"/>
      <c r="AC22" s="76"/>
      <c r="AD22" s="76"/>
      <c r="AE22" s="76"/>
      <c r="AF22" s="76"/>
      <c r="AG22" s="76"/>
    </row>
    <row r="23" spans="1:33" x14ac:dyDescent="0.2">
      <c r="A23" s="57" t="s">
        <v>21</v>
      </c>
      <c r="B23" s="81">
        <v>68.099999999999994</v>
      </c>
      <c r="C23" s="78">
        <v>31.9</v>
      </c>
      <c r="D23" s="76" t="s">
        <v>80</v>
      </c>
      <c r="E23" s="76" t="s">
        <v>80</v>
      </c>
      <c r="F23" s="76" t="s">
        <v>80</v>
      </c>
      <c r="G23" s="76" t="s">
        <v>80</v>
      </c>
      <c r="H23" s="76" t="s">
        <v>80</v>
      </c>
      <c r="I23" s="76" t="s">
        <v>80</v>
      </c>
      <c r="J23" s="76" t="s">
        <v>80</v>
      </c>
      <c r="K23" s="76" t="s">
        <v>80</v>
      </c>
      <c r="L23" s="76" t="s">
        <v>80</v>
      </c>
      <c r="M23" s="76" t="s">
        <v>80</v>
      </c>
      <c r="N23" s="76" t="s">
        <v>80</v>
      </c>
      <c r="O23" s="76" t="s">
        <v>80</v>
      </c>
      <c r="P23" s="76" t="s">
        <v>80</v>
      </c>
      <c r="Q23" s="76" t="s">
        <v>80</v>
      </c>
      <c r="R23" s="76" t="s">
        <v>80</v>
      </c>
      <c r="S23" s="76" t="s">
        <v>80</v>
      </c>
      <c r="T23" s="76" t="s">
        <v>80</v>
      </c>
      <c r="U23" s="76" t="s">
        <v>80</v>
      </c>
      <c r="V23" s="76" t="s">
        <v>80</v>
      </c>
      <c r="W23" s="144" t="s">
        <v>80</v>
      </c>
      <c r="X23" s="76"/>
      <c r="Y23" s="76"/>
      <c r="Z23" s="76"/>
      <c r="AA23" s="76"/>
      <c r="AB23" s="76"/>
      <c r="AC23" s="76"/>
      <c r="AD23" s="76"/>
      <c r="AE23" s="76"/>
      <c r="AF23" s="76"/>
      <c r="AG23" s="76"/>
    </row>
    <row r="24" spans="1:33" x14ac:dyDescent="0.2">
      <c r="A24" s="13" t="s">
        <v>35</v>
      </c>
      <c r="B24" s="77">
        <v>82.1</v>
      </c>
      <c r="C24" s="76">
        <v>17.899999999999999</v>
      </c>
      <c r="D24" s="76" t="s">
        <v>80</v>
      </c>
      <c r="E24" s="76" t="s">
        <v>80</v>
      </c>
      <c r="F24" s="76" t="s">
        <v>80</v>
      </c>
      <c r="G24" s="76" t="s">
        <v>80</v>
      </c>
      <c r="H24" s="76" t="s">
        <v>80</v>
      </c>
      <c r="I24" s="76" t="s">
        <v>80</v>
      </c>
      <c r="J24" s="76" t="s">
        <v>80</v>
      </c>
      <c r="K24" s="76" t="s">
        <v>80</v>
      </c>
      <c r="L24" s="76" t="s">
        <v>80</v>
      </c>
      <c r="M24" s="76" t="s">
        <v>80</v>
      </c>
      <c r="N24" s="76" t="s">
        <v>80</v>
      </c>
      <c r="O24" s="76" t="s">
        <v>80</v>
      </c>
      <c r="P24" s="76" t="s">
        <v>80</v>
      </c>
      <c r="Q24" s="76" t="s">
        <v>80</v>
      </c>
      <c r="R24" s="76" t="s">
        <v>80</v>
      </c>
      <c r="S24" s="76" t="s">
        <v>80</v>
      </c>
      <c r="T24" s="76" t="s">
        <v>80</v>
      </c>
      <c r="U24" s="76" t="s">
        <v>80</v>
      </c>
      <c r="V24" s="76" t="s">
        <v>80</v>
      </c>
      <c r="W24" s="144" t="s">
        <v>80</v>
      </c>
      <c r="X24" s="76"/>
      <c r="Y24" s="76"/>
      <c r="Z24" s="76"/>
      <c r="AA24" s="76"/>
      <c r="AB24" s="76"/>
      <c r="AC24" s="76"/>
      <c r="AD24" s="76"/>
      <c r="AE24" s="76"/>
      <c r="AF24" s="76"/>
      <c r="AG24" s="76"/>
    </row>
    <row r="25" spans="1:33" x14ac:dyDescent="0.2">
      <c r="A25" s="13" t="s">
        <v>36</v>
      </c>
      <c r="B25" s="77">
        <v>89.3</v>
      </c>
      <c r="C25" s="76">
        <v>10.7</v>
      </c>
      <c r="D25" s="76" t="s">
        <v>80</v>
      </c>
      <c r="E25" s="76" t="s">
        <v>80</v>
      </c>
      <c r="F25" s="76" t="s">
        <v>80</v>
      </c>
      <c r="G25" s="76" t="s">
        <v>80</v>
      </c>
      <c r="H25" s="76" t="s">
        <v>80</v>
      </c>
      <c r="I25" s="76" t="s">
        <v>80</v>
      </c>
      <c r="J25" s="76" t="s">
        <v>80</v>
      </c>
      <c r="K25" s="76" t="s">
        <v>80</v>
      </c>
      <c r="L25" s="76" t="s">
        <v>80</v>
      </c>
      <c r="M25" s="76" t="s">
        <v>80</v>
      </c>
      <c r="N25" s="76" t="s">
        <v>80</v>
      </c>
      <c r="O25" s="76" t="s">
        <v>80</v>
      </c>
      <c r="P25" s="76" t="s">
        <v>80</v>
      </c>
      <c r="Q25" s="76" t="s">
        <v>80</v>
      </c>
      <c r="R25" s="76" t="s">
        <v>80</v>
      </c>
      <c r="S25" s="76" t="s">
        <v>80</v>
      </c>
      <c r="T25" s="76" t="s">
        <v>80</v>
      </c>
      <c r="U25" s="76" t="s">
        <v>80</v>
      </c>
      <c r="V25" s="76" t="s">
        <v>80</v>
      </c>
      <c r="W25" s="144" t="s">
        <v>80</v>
      </c>
      <c r="X25" s="18"/>
      <c r="Y25" s="18"/>
      <c r="Z25" s="18"/>
      <c r="AA25" s="18"/>
      <c r="AB25" s="18"/>
      <c r="AC25" s="18"/>
      <c r="AD25" s="18"/>
      <c r="AE25" s="18"/>
      <c r="AF25" s="18"/>
      <c r="AG25" s="18"/>
    </row>
    <row r="26" spans="1:33" x14ac:dyDescent="0.2">
      <c r="A26" s="39" t="s">
        <v>13</v>
      </c>
      <c r="B26" s="77" t="s">
        <v>156</v>
      </c>
      <c r="C26" s="76" t="s">
        <v>157</v>
      </c>
      <c r="D26" s="76" t="s">
        <v>80</v>
      </c>
      <c r="E26" s="76" t="s">
        <v>80</v>
      </c>
      <c r="F26" s="76" t="s">
        <v>80</v>
      </c>
      <c r="G26" s="76" t="s">
        <v>80</v>
      </c>
      <c r="H26" s="76" t="s">
        <v>80</v>
      </c>
      <c r="I26" s="76" t="s">
        <v>80</v>
      </c>
      <c r="J26" s="76" t="s">
        <v>80</v>
      </c>
      <c r="K26" s="76" t="s">
        <v>80</v>
      </c>
      <c r="L26" s="76" t="s">
        <v>80</v>
      </c>
      <c r="M26" s="76" t="s">
        <v>80</v>
      </c>
      <c r="N26" s="76" t="s">
        <v>80</v>
      </c>
      <c r="O26" s="76" t="s">
        <v>80</v>
      </c>
      <c r="P26" s="76" t="s">
        <v>80</v>
      </c>
      <c r="Q26" s="76" t="s">
        <v>80</v>
      </c>
      <c r="R26" s="76" t="s">
        <v>80</v>
      </c>
      <c r="S26" s="76" t="s">
        <v>80</v>
      </c>
      <c r="T26" s="76" t="s">
        <v>80</v>
      </c>
      <c r="U26" s="76" t="s">
        <v>80</v>
      </c>
      <c r="V26" s="76" t="s">
        <v>80</v>
      </c>
      <c r="W26" s="144" t="s">
        <v>80</v>
      </c>
      <c r="X26" s="18"/>
      <c r="Y26" s="18"/>
      <c r="Z26" s="18"/>
      <c r="AA26" s="18"/>
      <c r="AB26" s="18"/>
      <c r="AC26" s="18"/>
      <c r="AD26" s="18"/>
      <c r="AE26" s="18"/>
      <c r="AF26" s="18"/>
      <c r="AG26" s="18"/>
    </row>
    <row r="27" spans="1:33" s="2" customFormat="1" ht="18" x14ac:dyDescent="0.2">
      <c r="A27" s="134" t="s">
        <v>155</v>
      </c>
      <c r="B27" s="145"/>
      <c r="C27" s="18"/>
      <c r="D27" s="76" t="s">
        <v>80</v>
      </c>
      <c r="E27" s="76" t="s">
        <v>80</v>
      </c>
      <c r="F27" s="76" t="s">
        <v>80</v>
      </c>
      <c r="G27" s="76" t="s">
        <v>80</v>
      </c>
      <c r="H27" s="76" t="s">
        <v>80</v>
      </c>
      <c r="I27" s="76" t="s">
        <v>80</v>
      </c>
      <c r="J27" s="76" t="s">
        <v>80</v>
      </c>
      <c r="K27" s="76" t="s">
        <v>80</v>
      </c>
      <c r="L27" s="76" t="s">
        <v>80</v>
      </c>
      <c r="M27" s="76" t="s">
        <v>80</v>
      </c>
      <c r="N27" s="76" t="s">
        <v>80</v>
      </c>
      <c r="O27" s="76" t="s">
        <v>80</v>
      </c>
      <c r="P27" s="76" t="s">
        <v>80</v>
      </c>
      <c r="Q27" s="76" t="s">
        <v>80</v>
      </c>
      <c r="R27" s="76" t="s">
        <v>80</v>
      </c>
      <c r="S27" s="76" t="s">
        <v>80</v>
      </c>
      <c r="T27" s="76" t="s">
        <v>80</v>
      </c>
      <c r="U27" s="76" t="s">
        <v>80</v>
      </c>
      <c r="V27" s="76" t="s">
        <v>80</v>
      </c>
      <c r="W27" s="144" t="s">
        <v>80</v>
      </c>
      <c r="X27" s="87"/>
      <c r="Y27" s="87"/>
      <c r="Z27" s="87"/>
      <c r="AA27" s="87"/>
      <c r="AB27" s="87"/>
      <c r="AC27" s="87"/>
      <c r="AD27" s="87"/>
      <c r="AE27" s="87"/>
      <c r="AF27" s="87"/>
      <c r="AG27" s="87"/>
    </row>
    <row r="28" spans="1:33" s="2" customFormat="1" x14ac:dyDescent="0.2">
      <c r="A28" s="57" t="s">
        <v>21</v>
      </c>
      <c r="B28" s="81">
        <v>68.099999999999994</v>
      </c>
      <c r="C28" s="78">
        <v>31.9</v>
      </c>
      <c r="D28" s="76" t="s">
        <v>80</v>
      </c>
      <c r="E28" s="76" t="s">
        <v>80</v>
      </c>
      <c r="F28" s="76" t="s">
        <v>80</v>
      </c>
      <c r="G28" s="76" t="s">
        <v>80</v>
      </c>
      <c r="H28" s="76" t="s">
        <v>80</v>
      </c>
      <c r="I28" s="76" t="s">
        <v>80</v>
      </c>
      <c r="J28" s="76" t="s">
        <v>80</v>
      </c>
      <c r="K28" s="76" t="s">
        <v>80</v>
      </c>
      <c r="L28" s="76" t="s">
        <v>80</v>
      </c>
      <c r="M28" s="76" t="s">
        <v>80</v>
      </c>
      <c r="N28" s="76" t="s">
        <v>80</v>
      </c>
      <c r="O28" s="76" t="s">
        <v>80</v>
      </c>
      <c r="P28" s="76" t="s">
        <v>80</v>
      </c>
      <c r="Q28" s="76" t="s">
        <v>80</v>
      </c>
      <c r="R28" s="76" t="s">
        <v>80</v>
      </c>
      <c r="S28" s="76" t="s">
        <v>80</v>
      </c>
      <c r="T28" s="76" t="s">
        <v>80</v>
      </c>
      <c r="U28" s="76" t="s">
        <v>80</v>
      </c>
      <c r="V28" s="76" t="s">
        <v>80</v>
      </c>
      <c r="W28" s="144" t="s">
        <v>80</v>
      </c>
      <c r="X28" s="87"/>
      <c r="Y28" s="87"/>
      <c r="Z28" s="87"/>
      <c r="AA28" s="87"/>
      <c r="AB28" s="87"/>
      <c r="AC28" s="87"/>
      <c r="AD28" s="87"/>
      <c r="AE28" s="87"/>
      <c r="AF28" s="87"/>
      <c r="AG28" s="87"/>
    </row>
    <row r="29" spans="1:33" s="2" customFormat="1" x14ac:dyDescent="0.2">
      <c r="A29" s="13" t="s">
        <v>35</v>
      </c>
      <c r="B29" s="77">
        <v>82.1</v>
      </c>
      <c r="C29" s="76">
        <v>17.899999999999999</v>
      </c>
      <c r="D29" s="76" t="s">
        <v>80</v>
      </c>
      <c r="E29" s="76" t="s">
        <v>80</v>
      </c>
      <c r="F29" s="76" t="s">
        <v>80</v>
      </c>
      <c r="G29" s="76" t="s">
        <v>80</v>
      </c>
      <c r="H29" s="76" t="s">
        <v>80</v>
      </c>
      <c r="I29" s="76" t="s">
        <v>80</v>
      </c>
      <c r="J29" s="76" t="s">
        <v>80</v>
      </c>
      <c r="K29" s="76" t="s">
        <v>80</v>
      </c>
      <c r="L29" s="76" t="s">
        <v>80</v>
      </c>
      <c r="M29" s="76" t="s">
        <v>80</v>
      </c>
      <c r="N29" s="76" t="s">
        <v>80</v>
      </c>
      <c r="O29" s="76" t="s">
        <v>80</v>
      </c>
      <c r="P29" s="76" t="s">
        <v>80</v>
      </c>
      <c r="Q29" s="76" t="s">
        <v>80</v>
      </c>
      <c r="R29" s="76" t="s">
        <v>80</v>
      </c>
      <c r="S29" s="76" t="s">
        <v>80</v>
      </c>
      <c r="T29" s="76" t="s">
        <v>80</v>
      </c>
      <c r="U29" s="76" t="s">
        <v>80</v>
      </c>
      <c r="V29" s="76" t="s">
        <v>80</v>
      </c>
      <c r="W29" s="144" t="s">
        <v>80</v>
      </c>
      <c r="X29" s="87"/>
      <c r="Y29" s="87"/>
      <c r="Z29" s="87"/>
      <c r="AA29" s="87"/>
      <c r="AB29" s="87"/>
      <c r="AC29" s="87"/>
      <c r="AD29" s="87"/>
      <c r="AE29" s="87"/>
      <c r="AF29" s="87"/>
      <c r="AG29" s="87"/>
    </row>
    <row r="30" spans="1:33" s="2" customFormat="1" x14ac:dyDescent="0.2">
      <c r="A30" s="13" t="s">
        <v>36</v>
      </c>
      <c r="B30" s="77">
        <v>91.7</v>
      </c>
      <c r="C30" s="76">
        <v>8.3000000000000007</v>
      </c>
      <c r="D30" s="76" t="s">
        <v>80</v>
      </c>
      <c r="E30" s="76" t="s">
        <v>80</v>
      </c>
      <c r="F30" s="76" t="s">
        <v>80</v>
      </c>
      <c r="G30" s="76" t="s">
        <v>80</v>
      </c>
      <c r="H30" s="76" t="s">
        <v>80</v>
      </c>
      <c r="I30" s="76" t="s">
        <v>80</v>
      </c>
      <c r="J30" s="76" t="s">
        <v>80</v>
      </c>
      <c r="K30" s="76" t="s">
        <v>80</v>
      </c>
      <c r="L30" s="76" t="s">
        <v>80</v>
      </c>
      <c r="M30" s="76" t="s">
        <v>80</v>
      </c>
      <c r="N30" s="76" t="s">
        <v>80</v>
      </c>
      <c r="O30" s="76" t="s">
        <v>80</v>
      </c>
      <c r="P30" s="76" t="s">
        <v>80</v>
      </c>
      <c r="Q30" s="76" t="s">
        <v>80</v>
      </c>
      <c r="R30" s="76" t="s">
        <v>80</v>
      </c>
      <c r="S30" s="76" t="s">
        <v>80</v>
      </c>
      <c r="T30" s="76" t="s">
        <v>80</v>
      </c>
      <c r="U30" s="76" t="s">
        <v>80</v>
      </c>
      <c r="V30" s="76" t="s">
        <v>80</v>
      </c>
      <c r="W30" s="144" t="s">
        <v>80</v>
      </c>
      <c r="X30" s="87"/>
      <c r="Y30" s="87"/>
      <c r="Z30" s="87"/>
      <c r="AA30" s="87"/>
      <c r="AB30" s="87"/>
      <c r="AC30" s="87"/>
      <c r="AD30" s="87"/>
      <c r="AE30" s="87"/>
      <c r="AF30" s="87"/>
      <c r="AG30" s="87"/>
    </row>
    <row r="31" spans="1:33" s="2" customFormat="1" x14ac:dyDescent="0.2">
      <c r="A31" s="39" t="s">
        <v>13</v>
      </c>
      <c r="B31" s="82">
        <v>57.4</v>
      </c>
      <c r="C31" s="83">
        <v>42.6</v>
      </c>
      <c r="D31" s="83" t="s">
        <v>80</v>
      </c>
      <c r="E31" s="83" t="s">
        <v>80</v>
      </c>
      <c r="F31" s="83" t="s">
        <v>80</v>
      </c>
      <c r="G31" s="83" t="s">
        <v>80</v>
      </c>
      <c r="H31" s="83" t="s">
        <v>80</v>
      </c>
      <c r="I31" s="83" t="s">
        <v>80</v>
      </c>
      <c r="J31" s="83" t="s">
        <v>80</v>
      </c>
      <c r="K31" s="83" t="s">
        <v>80</v>
      </c>
      <c r="L31" s="83" t="s">
        <v>80</v>
      </c>
      <c r="M31" s="83" t="s">
        <v>80</v>
      </c>
      <c r="N31" s="83" t="s">
        <v>80</v>
      </c>
      <c r="O31" s="83" t="s">
        <v>80</v>
      </c>
      <c r="P31" s="83" t="s">
        <v>80</v>
      </c>
      <c r="Q31" s="83" t="s">
        <v>80</v>
      </c>
      <c r="R31" s="83" t="s">
        <v>80</v>
      </c>
      <c r="S31" s="83" t="s">
        <v>80</v>
      </c>
      <c r="T31" s="83" t="s">
        <v>80</v>
      </c>
      <c r="U31" s="83" t="s">
        <v>80</v>
      </c>
      <c r="V31" s="83" t="s">
        <v>80</v>
      </c>
      <c r="W31" s="146" t="s">
        <v>80</v>
      </c>
      <c r="X31" s="87"/>
      <c r="Y31" s="87"/>
      <c r="Z31" s="87"/>
      <c r="AA31" s="87"/>
      <c r="AB31" s="87"/>
      <c r="AC31" s="87"/>
      <c r="AD31" s="87"/>
      <c r="AE31" s="87"/>
      <c r="AF31" s="87"/>
      <c r="AG31" s="87"/>
    </row>
    <row r="32" spans="1:33" s="2" customFormat="1" x14ac:dyDescent="0.2">
      <c r="A32" s="24"/>
      <c r="B32" s="24"/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87"/>
      <c r="Y32" s="87"/>
      <c r="Z32" s="87"/>
      <c r="AA32" s="87"/>
      <c r="AB32" s="87"/>
      <c r="AC32" s="87"/>
      <c r="AD32" s="87"/>
      <c r="AE32" s="87"/>
      <c r="AF32" s="87"/>
      <c r="AG32" s="87"/>
    </row>
    <row r="33" spans="1:33" s="2" customFormat="1" x14ac:dyDescent="0.2">
      <c r="A33" s="24"/>
      <c r="B33" s="24"/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87"/>
      <c r="Y33" s="87"/>
      <c r="Z33" s="87"/>
      <c r="AA33" s="87"/>
      <c r="AB33" s="87"/>
      <c r="AC33" s="87"/>
      <c r="AD33" s="87"/>
      <c r="AE33" s="87"/>
      <c r="AF33" s="87"/>
      <c r="AG33" s="87"/>
    </row>
    <row r="34" spans="1:33" s="2" customFormat="1" x14ac:dyDescent="0.2">
      <c r="A34" s="24"/>
      <c r="B34" s="24"/>
      <c r="C34" s="24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87"/>
      <c r="Y34" s="87"/>
      <c r="Z34" s="87"/>
      <c r="AA34" s="87"/>
      <c r="AB34" s="87"/>
      <c r="AC34" s="87"/>
      <c r="AD34" s="87"/>
      <c r="AE34" s="87"/>
      <c r="AF34" s="87"/>
      <c r="AG34" s="87"/>
    </row>
    <row r="35" spans="1:33" s="2" customFormat="1" x14ac:dyDescent="0.2">
      <c r="A35" s="24"/>
      <c r="B35" s="24"/>
      <c r="C35" s="24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87"/>
      <c r="Y35" s="87"/>
      <c r="Z35" s="87"/>
      <c r="AA35" s="87"/>
      <c r="AB35" s="87"/>
      <c r="AC35" s="87"/>
      <c r="AD35" s="87"/>
      <c r="AE35" s="87"/>
      <c r="AF35" s="87"/>
      <c r="AG35" s="87"/>
    </row>
    <row r="36" spans="1:33" s="2" customFormat="1" x14ac:dyDescent="0.2">
      <c r="A36" s="24"/>
      <c r="B36" s="24"/>
      <c r="C36" s="24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87"/>
      <c r="Y36" s="87"/>
      <c r="Z36" s="87"/>
      <c r="AA36" s="87"/>
      <c r="AB36" s="87"/>
      <c r="AC36" s="87"/>
      <c r="AD36" s="87"/>
      <c r="AE36" s="87"/>
      <c r="AF36" s="87"/>
      <c r="AG36" s="87"/>
    </row>
    <row r="37" spans="1:33" s="2" customFormat="1" x14ac:dyDescent="0.2">
      <c r="A37" s="24"/>
      <c r="B37" s="24"/>
      <c r="C37" s="24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87"/>
      <c r="Y37" s="87"/>
      <c r="Z37" s="87"/>
      <c r="AA37" s="87"/>
      <c r="AB37" s="87"/>
      <c r="AC37" s="87"/>
      <c r="AD37" s="87"/>
      <c r="AE37" s="87"/>
      <c r="AF37" s="87"/>
      <c r="AG37" s="87"/>
    </row>
    <row r="38" spans="1:33" s="2" customFormat="1" x14ac:dyDescent="0.2">
      <c r="A38" s="24"/>
      <c r="B38" s="24"/>
      <c r="C38" s="24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87"/>
      <c r="Y38" s="87"/>
      <c r="Z38" s="87"/>
      <c r="AA38" s="87"/>
      <c r="AB38" s="87"/>
      <c r="AC38" s="87"/>
      <c r="AD38" s="87"/>
      <c r="AE38" s="87"/>
      <c r="AF38" s="87"/>
      <c r="AG38" s="87"/>
    </row>
    <row r="39" spans="1:33" s="2" customFormat="1" x14ac:dyDescent="0.2">
      <c r="A39" s="24"/>
      <c r="B39" s="24"/>
      <c r="C39" s="24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87"/>
      <c r="Y39" s="87"/>
      <c r="Z39" s="87"/>
      <c r="AA39" s="87"/>
      <c r="AB39" s="87"/>
      <c r="AC39" s="87"/>
      <c r="AD39" s="87"/>
      <c r="AE39" s="87"/>
      <c r="AF39" s="87"/>
      <c r="AG39" s="87"/>
    </row>
    <row r="40" spans="1:33" s="2" customFormat="1" x14ac:dyDescent="0.2">
      <c r="A40" s="24"/>
      <c r="B40" s="24"/>
      <c r="C40" s="2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87"/>
      <c r="Y40" s="87"/>
      <c r="Z40" s="87"/>
      <c r="AA40" s="87"/>
      <c r="AB40" s="87"/>
      <c r="AC40" s="87"/>
      <c r="AD40" s="87"/>
      <c r="AE40" s="87"/>
      <c r="AF40" s="87"/>
      <c r="AG40" s="87"/>
    </row>
    <row r="41" spans="1:33" s="2" customFormat="1" x14ac:dyDescent="0.2">
      <c r="A41" s="24"/>
      <c r="B41" s="24"/>
      <c r="C41" s="24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87"/>
      <c r="Y41" s="87"/>
      <c r="Z41" s="87"/>
      <c r="AA41" s="87"/>
      <c r="AB41" s="87"/>
      <c r="AC41" s="87"/>
      <c r="AD41" s="87"/>
      <c r="AE41" s="87"/>
      <c r="AF41" s="87"/>
      <c r="AG41" s="87"/>
    </row>
    <row r="42" spans="1:33" s="2" customFormat="1" x14ac:dyDescent="0.2">
      <c r="A42" s="24"/>
      <c r="B42" s="24"/>
      <c r="C42" s="24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87"/>
      <c r="Y42" s="87"/>
      <c r="Z42" s="87"/>
      <c r="AA42" s="87"/>
      <c r="AB42" s="87"/>
      <c r="AC42" s="87"/>
      <c r="AD42" s="87"/>
      <c r="AE42" s="87"/>
      <c r="AF42" s="87"/>
      <c r="AG42" s="87"/>
    </row>
    <row r="43" spans="1:33" s="2" customFormat="1" x14ac:dyDescent="0.2">
      <c r="A43" s="24"/>
      <c r="B43" s="24"/>
      <c r="C43" s="24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87"/>
      <c r="Y43" s="87"/>
      <c r="Z43" s="87"/>
      <c r="AA43" s="87"/>
      <c r="AB43" s="87"/>
      <c r="AC43" s="87"/>
      <c r="AD43" s="87"/>
      <c r="AE43" s="87"/>
      <c r="AF43" s="87"/>
      <c r="AG43" s="87"/>
    </row>
    <row r="44" spans="1:33" s="2" customFormat="1" x14ac:dyDescent="0.2">
      <c r="A44" s="24"/>
      <c r="B44" s="24"/>
      <c r="C44" s="24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87"/>
      <c r="Y44" s="87"/>
      <c r="Z44" s="87"/>
      <c r="AA44" s="87"/>
      <c r="AB44" s="87"/>
      <c r="AC44" s="87"/>
      <c r="AD44" s="87"/>
      <c r="AE44" s="87"/>
      <c r="AF44" s="87"/>
      <c r="AG44" s="87"/>
    </row>
    <row r="45" spans="1:33" s="2" customFormat="1" x14ac:dyDescent="0.2">
      <c r="A45" s="24"/>
      <c r="B45" s="24"/>
      <c r="C45" s="24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87"/>
      <c r="Y45" s="87"/>
      <c r="Z45" s="87"/>
      <c r="AA45" s="87"/>
      <c r="AB45" s="87"/>
      <c r="AC45" s="87"/>
      <c r="AD45" s="87"/>
      <c r="AE45" s="87"/>
      <c r="AF45" s="87"/>
      <c r="AG45" s="87"/>
    </row>
    <row r="46" spans="1:33" s="2" customFormat="1" x14ac:dyDescent="0.2">
      <c r="A46" s="24"/>
      <c r="B46" s="24"/>
      <c r="C46" s="24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87"/>
      <c r="Y46" s="87"/>
      <c r="Z46" s="87"/>
      <c r="AA46" s="87"/>
      <c r="AB46" s="87"/>
      <c r="AC46" s="87"/>
      <c r="AD46" s="87"/>
      <c r="AE46" s="87"/>
      <c r="AF46" s="87"/>
      <c r="AG46" s="87"/>
    </row>
    <row r="47" spans="1:33" s="2" customFormat="1" x14ac:dyDescent="0.2">
      <c r="A47" s="24"/>
      <c r="B47" s="24"/>
      <c r="C47" s="24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87"/>
      <c r="Y47" s="87"/>
      <c r="Z47" s="87"/>
      <c r="AA47" s="87"/>
      <c r="AB47" s="87"/>
      <c r="AC47" s="87"/>
      <c r="AD47" s="87"/>
      <c r="AE47" s="87"/>
      <c r="AF47" s="87"/>
      <c r="AG47" s="87"/>
    </row>
    <row r="48" spans="1:33" s="2" customFormat="1" x14ac:dyDescent="0.2">
      <c r="A48" s="24"/>
      <c r="B48" s="24"/>
      <c r="C48" s="24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87"/>
      <c r="Y48" s="87"/>
      <c r="Z48" s="87"/>
      <c r="AA48" s="87"/>
      <c r="AB48" s="87"/>
      <c r="AC48" s="87"/>
      <c r="AD48" s="87"/>
      <c r="AE48" s="87"/>
      <c r="AF48" s="87"/>
      <c r="AG48" s="87"/>
    </row>
    <row r="49" spans="1:33" s="2" customFormat="1" x14ac:dyDescent="0.2">
      <c r="A49" s="24"/>
      <c r="B49" s="24"/>
      <c r="C49" s="24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87"/>
      <c r="Y49" s="87"/>
      <c r="Z49" s="87"/>
      <c r="AA49" s="87"/>
      <c r="AB49" s="87"/>
      <c r="AC49" s="87"/>
      <c r="AD49" s="87"/>
      <c r="AE49" s="87"/>
      <c r="AF49" s="87"/>
      <c r="AG49" s="87"/>
    </row>
    <row r="50" spans="1:33" s="2" customFormat="1" x14ac:dyDescent="0.2">
      <c r="A50" s="24"/>
      <c r="B50" s="24"/>
      <c r="C50" s="24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87"/>
      <c r="Y50" s="87"/>
      <c r="Z50" s="87"/>
      <c r="AA50" s="87"/>
      <c r="AB50" s="87"/>
      <c r="AC50" s="87"/>
      <c r="AD50" s="87"/>
      <c r="AE50" s="87"/>
      <c r="AF50" s="87"/>
      <c r="AG50" s="87"/>
    </row>
    <row r="51" spans="1:33" s="2" customFormat="1" x14ac:dyDescent="0.2">
      <c r="A51" s="24"/>
      <c r="B51" s="24"/>
      <c r="C51" s="24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87"/>
      <c r="Y51" s="87"/>
      <c r="Z51" s="87"/>
      <c r="AA51" s="87"/>
      <c r="AB51" s="87"/>
      <c r="AC51" s="87"/>
      <c r="AD51" s="87"/>
      <c r="AE51" s="87"/>
      <c r="AF51" s="87"/>
      <c r="AG51" s="87"/>
    </row>
    <row r="52" spans="1:33" s="2" customFormat="1" x14ac:dyDescent="0.2">
      <c r="A52" s="24"/>
      <c r="B52" s="24"/>
      <c r="C52" s="24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87"/>
      <c r="Y52" s="87"/>
      <c r="Z52" s="87"/>
      <c r="AA52" s="87"/>
      <c r="AB52" s="87"/>
      <c r="AC52" s="87"/>
      <c r="AD52" s="87"/>
      <c r="AE52" s="87"/>
      <c r="AF52" s="87"/>
      <c r="AG52" s="87"/>
    </row>
    <row r="53" spans="1:33" s="2" customFormat="1" x14ac:dyDescent="0.2">
      <c r="A53" s="24"/>
      <c r="B53" s="24"/>
      <c r="C53" s="24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87"/>
      <c r="Y53" s="87"/>
      <c r="Z53" s="87"/>
      <c r="AA53" s="87"/>
      <c r="AB53" s="87"/>
      <c r="AC53" s="87"/>
      <c r="AD53" s="87"/>
      <c r="AE53" s="87"/>
      <c r="AF53" s="87"/>
      <c r="AG53" s="87"/>
    </row>
    <row r="54" spans="1:33" s="2" customFormat="1" x14ac:dyDescent="0.2">
      <c r="A54" s="24"/>
      <c r="B54" s="24"/>
      <c r="C54" s="24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87"/>
      <c r="Y54" s="87"/>
      <c r="Z54" s="87"/>
      <c r="AA54" s="87"/>
      <c r="AB54" s="87"/>
      <c r="AC54" s="87"/>
      <c r="AD54" s="87"/>
      <c r="AE54" s="87"/>
      <c r="AF54" s="87"/>
      <c r="AG54" s="87"/>
    </row>
    <row r="55" spans="1:33" s="2" customFormat="1" x14ac:dyDescent="0.2">
      <c r="A55" s="24"/>
      <c r="B55" s="24"/>
      <c r="C55" s="24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87"/>
      <c r="Y55" s="87"/>
      <c r="Z55" s="87"/>
      <c r="AA55" s="87"/>
      <c r="AB55" s="87"/>
      <c r="AC55" s="87"/>
      <c r="AD55" s="87"/>
      <c r="AE55" s="87"/>
      <c r="AF55" s="87"/>
      <c r="AG55" s="87"/>
    </row>
    <row r="56" spans="1:33" s="2" customFormat="1" x14ac:dyDescent="0.2">
      <c r="A56" s="24"/>
      <c r="B56" s="24"/>
      <c r="C56" s="24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87"/>
      <c r="Y56" s="87"/>
      <c r="Z56" s="87"/>
      <c r="AA56" s="87"/>
      <c r="AB56" s="87"/>
      <c r="AC56" s="87"/>
      <c r="AD56" s="87"/>
      <c r="AE56" s="87"/>
      <c r="AF56" s="87"/>
      <c r="AG56" s="87"/>
    </row>
    <row r="57" spans="1:33" s="2" customFormat="1" x14ac:dyDescent="0.2">
      <c r="A57" s="24"/>
      <c r="B57" s="24"/>
      <c r="C57" s="24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87"/>
      <c r="Y57" s="87"/>
      <c r="Z57" s="87"/>
      <c r="AA57" s="87"/>
      <c r="AB57" s="87"/>
      <c r="AC57" s="87"/>
      <c r="AD57" s="87"/>
      <c r="AE57" s="87"/>
      <c r="AF57" s="87"/>
      <c r="AG57" s="87"/>
    </row>
    <row r="58" spans="1:33" s="2" customFormat="1" x14ac:dyDescent="0.2">
      <c r="A58" s="24"/>
      <c r="B58" s="24"/>
      <c r="C58" s="24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87"/>
      <c r="Y58" s="87"/>
      <c r="Z58" s="87"/>
      <c r="AA58" s="87"/>
      <c r="AB58" s="87"/>
      <c r="AC58" s="87"/>
      <c r="AD58" s="87"/>
      <c r="AE58" s="87"/>
      <c r="AF58" s="87"/>
      <c r="AG58" s="87"/>
    </row>
    <row r="59" spans="1:33" s="2" customFormat="1" x14ac:dyDescent="0.2">
      <c r="A59" s="24"/>
      <c r="B59" s="24"/>
      <c r="C59" s="24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87"/>
      <c r="Y59" s="87"/>
      <c r="Z59" s="87"/>
      <c r="AA59" s="87"/>
      <c r="AB59" s="87"/>
      <c r="AC59" s="87"/>
      <c r="AD59" s="87"/>
      <c r="AE59" s="87"/>
      <c r="AF59" s="87"/>
      <c r="AG59" s="87"/>
    </row>
    <row r="60" spans="1:33" s="2" customFormat="1" x14ac:dyDescent="0.2">
      <c r="A60" s="24"/>
      <c r="B60" s="24"/>
      <c r="C60" s="24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87"/>
      <c r="Y60" s="87"/>
      <c r="Z60" s="87"/>
      <c r="AA60" s="87"/>
      <c r="AB60" s="87"/>
      <c r="AC60" s="87"/>
      <c r="AD60" s="87"/>
      <c r="AE60" s="87"/>
      <c r="AF60" s="87"/>
      <c r="AG60" s="87"/>
    </row>
    <row r="61" spans="1:33" s="2" customFormat="1" x14ac:dyDescent="0.2">
      <c r="A61" s="24"/>
      <c r="B61" s="24"/>
      <c r="C61" s="24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87"/>
      <c r="Y61" s="87"/>
      <c r="Z61" s="87"/>
      <c r="AA61" s="87"/>
      <c r="AB61" s="87"/>
      <c r="AC61" s="87"/>
      <c r="AD61" s="87"/>
      <c r="AE61" s="87"/>
      <c r="AF61" s="87"/>
      <c r="AG61" s="87"/>
    </row>
    <row r="62" spans="1:33" s="2" customFormat="1" x14ac:dyDescent="0.2">
      <c r="A62" s="24"/>
      <c r="B62" s="24"/>
      <c r="C62" s="24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87"/>
      <c r="Y62" s="87"/>
      <c r="Z62" s="87"/>
      <c r="AA62" s="87"/>
      <c r="AB62" s="87"/>
      <c r="AC62" s="87"/>
      <c r="AD62" s="87"/>
      <c r="AE62" s="87"/>
      <c r="AF62" s="87"/>
      <c r="AG62" s="87"/>
    </row>
    <row r="63" spans="1:33" s="2" customFormat="1" x14ac:dyDescent="0.2">
      <c r="A63" s="24"/>
      <c r="B63" s="24"/>
      <c r="C63" s="24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87"/>
      <c r="Y63" s="87"/>
      <c r="Z63" s="87"/>
      <c r="AA63" s="87"/>
      <c r="AB63" s="87"/>
      <c r="AC63" s="87"/>
      <c r="AD63" s="87"/>
      <c r="AE63" s="87"/>
      <c r="AF63" s="87"/>
      <c r="AG63" s="87"/>
    </row>
    <row r="64" spans="1:33" s="2" customFormat="1" x14ac:dyDescent="0.2">
      <c r="A64" s="24"/>
      <c r="B64" s="24"/>
      <c r="C64" s="24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87"/>
      <c r="Y64" s="87"/>
      <c r="Z64" s="87"/>
      <c r="AA64" s="87"/>
      <c r="AB64" s="87"/>
      <c r="AC64" s="87"/>
      <c r="AD64" s="87"/>
      <c r="AE64" s="87"/>
      <c r="AF64" s="87"/>
      <c r="AG64" s="87"/>
    </row>
    <row r="65" spans="1:33" s="2" customFormat="1" x14ac:dyDescent="0.2">
      <c r="A65" s="24"/>
      <c r="B65" s="24"/>
      <c r="C65" s="24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87"/>
      <c r="Y65" s="87"/>
      <c r="Z65" s="87"/>
      <c r="AA65" s="87"/>
      <c r="AB65" s="87"/>
      <c r="AC65" s="87"/>
      <c r="AD65" s="87"/>
      <c r="AE65" s="87"/>
      <c r="AF65" s="87"/>
      <c r="AG65" s="87"/>
    </row>
    <row r="66" spans="1:33" s="2" customFormat="1" x14ac:dyDescent="0.2">
      <c r="A66" s="24"/>
      <c r="B66" s="24"/>
      <c r="C66" s="24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87"/>
      <c r="Y66" s="87"/>
      <c r="Z66" s="87"/>
      <c r="AA66" s="87"/>
      <c r="AB66" s="87"/>
      <c r="AC66" s="87"/>
      <c r="AD66" s="87"/>
      <c r="AE66" s="87"/>
      <c r="AF66" s="87"/>
      <c r="AG66" s="87"/>
    </row>
    <row r="67" spans="1:33" s="2" customFormat="1" x14ac:dyDescent="0.2">
      <c r="A67" s="24"/>
      <c r="B67" s="24"/>
      <c r="C67" s="24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87"/>
      <c r="Y67" s="87"/>
      <c r="Z67" s="87"/>
      <c r="AA67" s="87"/>
      <c r="AB67" s="87"/>
      <c r="AC67" s="87"/>
      <c r="AD67" s="87"/>
      <c r="AE67" s="87"/>
      <c r="AF67" s="87"/>
      <c r="AG67" s="87"/>
    </row>
    <row r="68" spans="1:33" s="2" customFormat="1" x14ac:dyDescent="0.2">
      <c r="A68" s="24"/>
      <c r="B68" s="24"/>
      <c r="C68" s="24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87"/>
      <c r="Y68" s="87"/>
      <c r="Z68" s="87"/>
      <c r="AA68" s="87"/>
      <c r="AB68" s="87"/>
      <c r="AC68" s="87"/>
      <c r="AD68" s="87"/>
      <c r="AE68" s="87"/>
      <c r="AF68" s="87"/>
      <c r="AG68" s="87"/>
    </row>
    <row r="69" spans="1:33" s="2" customFormat="1" x14ac:dyDescent="0.2">
      <c r="A69" s="24"/>
      <c r="B69" s="24"/>
      <c r="C69" s="24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87"/>
      <c r="Y69" s="87"/>
      <c r="Z69" s="87"/>
      <c r="AA69" s="87"/>
      <c r="AB69" s="87"/>
      <c r="AC69" s="87"/>
      <c r="AD69" s="87"/>
      <c r="AE69" s="87"/>
      <c r="AF69" s="87"/>
      <c r="AG69" s="87"/>
    </row>
    <row r="70" spans="1:33" s="2" customFormat="1" x14ac:dyDescent="0.2">
      <c r="A70" s="24"/>
      <c r="B70" s="24"/>
      <c r="C70" s="24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87"/>
      <c r="Y70" s="87"/>
      <c r="Z70" s="87"/>
      <c r="AA70" s="87"/>
      <c r="AB70" s="87"/>
      <c r="AC70" s="87"/>
      <c r="AD70" s="87"/>
      <c r="AE70" s="87"/>
      <c r="AF70" s="87"/>
      <c r="AG70" s="87"/>
    </row>
    <row r="71" spans="1:33" s="2" customFormat="1" x14ac:dyDescent="0.2">
      <c r="A71" s="24"/>
      <c r="B71" s="24"/>
      <c r="C71" s="24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87"/>
      <c r="Y71" s="87"/>
      <c r="Z71" s="87"/>
      <c r="AA71" s="87"/>
      <c r="AB71" s="87"/>
      <c r="AC71" s="87"/>
      <c r="AD71" s="87"/>
      <c r="AE71" s="87"/>
      <c r="AF71" s="87"/>
      <c r="AG71" s="87"/>
    </row>
    <row r="72" spans="1:33" s="2" customFormat="1" x14ac:dyDescent="0.2">
      <c r="A72" s="24"/>
      <c r="B72" s="24"/>
      <c r="C72" s="24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87"/>
      <c r="Y72" s="87"/>
      <c r="Z72" s="87"/>
      <c r="AA72" s="87"/>
      <c r="AB72" s="87"/>
      <c r="AC72" s="87"/>
      <c r="AD72" s="87"/>
      <c r="AE72" s="87"/>
      <c r="AF72" s="87"/>
      <c r="AG72" s="87"/>
    </row>
    <row r="73" spans="1:33" s="2" customFormat="1" x14ac:dyDescent="0.2">
      <c r="A73" s="24"/>
      <c r="B73" s="24"/>
      <c r="C73" s="24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87"/>
      <c r="Y73" s="87"/>
      <c r="Z73" s="87"/>
      <c r="AA73" s="87"/>
      <c r="AB73" s="87"/>
      <c r="AC73" s="87"/>
      <c r="AD73" s="87"/>
      <c r="AE73" s="87"/>
      <c r="AF73" s="87"/>
      <c r="AG73" s="87"/>
    </row>
    <row r="74" spans="1:33" s="2" customFormat="1" x14ac:dyDescent="0.2">
      <c r="A74" s="24"/>
      <c r="B74" s="24"/>
      <c r="C74" s="24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87"/>
      <c r="Y74" s="87"/>
      <c r="Z74" s="87"/>
      <c r="AA74" s="87"/>
      <c r="AB74" s="87"/>
      <c r="AC74" s="87"/>
      <c r="AD74" s="87"/>
      <c r="AE74" s="87"/>
      <c r="AF74" s="87"/>
      <c r="AG74" s="87"/>
    </row>
    <row r="75" spans="1:33" s="2" customFormat="1" x14ac:dyDescent="0.2">
      <c r="A75" s="24"/>
      <c r="B75" s="24"/>
      <c r="C75" s="24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87"/>
      <c r="Y75" s="87"/>
      <c r="Z75" s="87"/>
      <c r="AA75" s="87"/>
      <c r="AB75" s="87"/>
      <c r="AC75" s="87"/>
      <c r="AD75" s="87"/>
      <c r="AE75" s="87"/>
      <c r="AF75" s="87"/>
      <c r="AG75" s="87"/>
    </row>
    <row r="76" spans="1:33" s="2" customFormat="1" x14ac:dyDescent="0.2">
      <c r="A76" s="24"/>
      <c r="B76" s="24"/>
      <c r="C76" s="24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87"/>
      <c r="Y76" s="87"/>
      <c r="Z76" s="87"/>
      <c r="AA76" s="87"/>
      <c r="AB76" s="87"/>
      <c r="AC76" s="87"/>
      <c r="AD76" s="87"/>
      <c r="AE76" s="87"/>
      <c r="AF76" s="87"/>
      <c r="AG76" s="87"/>
    </row>
    <row r="77" spans="1:33" s="2" customFormat="1" x14ac:dyDescent="0.2">
      <c r="A77" s="24"/>
      <c r="B77" s="24"/>
      <c r="C77" s="24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87"/>
      <c r="Y77" s="87"/>
      <c r="Z77" s="87"/>
      <c r="AA77" s="87"/>
      <c r="AB77" s="87"/>
      <c r="AC77" s="87"/>
      <c r="AD77" s="87"/>
      <c r="AE77" s="87"/>
      <c r="AF77" s="87"/>
      <c r="AG77" s="87"/>
    </row>
    <row r="78" spans="1:33" s="2" customFormat="1" x14ac:dyDescent="0.2">
      <c r="A78" s="24"/>
      <c r="B78" s="24"/>
      <c r="C78" s="24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87"/>
      <c r="Y78" s="87"/>
      <c r="Z78" s="87"/>
      <c r="AA78" s="87"/>
      <c r="AB78" s="87"/>
      <c r="AC78" s="87"/>
      <c r="AD78" s="87"/>
      <c r="AE78" s="87"/>
      <c r="AF78" s="87"/>
      <c r="AG78" s="87"/>
    </row>
    <row r="79" spans="1:33" s="2" customFormat="1" x14ac:dyDescent="0.2">
      <c r="A79" s="24"/>
      <c r="B79" s="24"/>
      <c r="C79" s="24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87"/>
      <c r="Y79" s="87"/>
      <c r="Z79" s="87"/>
      <c r="AA79" s="87"/>
      <c r="AB79" s="87"/>
      <c r="AC79" s="87"/>
      <c r="AD79" s="87"/>
      <c r="AE79" s="87"/>
      <c r="AF79" s="87"/>
      <c r="AG79" s="87"/>
    </row>
    <row r="80" spans="1:33" s="2" customFormat="1" x14ac:dyDescent="0.2">
      <c r="A80" s="24"/>
      <c r="B80" s="24"/>
      <c r="C80" s="24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87"/>
      <c r="Y80" s="87"/>
      <c r="Z80" s="87"/>
      <c r="AA80" s="87"/>
      <c r="AB80" s="87"/>
      <c r="AC80" s="87"/>
      <c r="AD80" s="87"/>
      <c r="AE80" s="87"/>
      <c r="AF80" s="87"/>
      <c r="AG80" s="87"/>
    </row>
    <row r="81" spans="1:33" s="2" customFormat="1" x14ac:dyDescent="0.2">
      <c r="A81" s="24"/>
      <c r="B81" s="24"/>
      <c r="C81" s="24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87"/>
      <c r="Y81" s="87"/>
      <c r="Z81" s="87"/>
      <c r="AA81" s="87"/>
      <c r="AB81" s="87"/>
      <c r="AC81" s="87"/>
      <c r="AD81" s="87"/>
      <c r="AE81" s="87"/>
      <c r="AF81" s="87"/>
      <c r="AG81" s="87"/>
    </row>
    <row r="82" spans="1:33" s="2" customFormat="1" x14ac:dyDescent="0.2">
      <c r="A82" s="24"/>
      <c r="B82" s="24"/>
      <c r="C82" s="24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87"/>
      <c r="Y82" s="87"/>
      <c r="Z82" s="87"/>
      <c r="AA82" s="87"/>
      <c r="AB82" s="87"/>
      <c r="AC82" s="87"/>
      <c r="AD82" s="87"/>
      <c r="AE82" s="87"/>
      <c r="AF82" s="87"/>
      <c r="AG82" s="87"/>
    </row>
    <row r="83" spans="1:33" s="2" customFormat="1" x14ac:dyDescent="0.2">
      <c r="A83" s="24"/>
      <c r="B83" s="24"/>
      <c r="C83" s="24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87"/>
      <c r="Y83" s="87"/>
      <c r="Z83" s="87"/>
      <c r="AA83" s="87"/>
      <c r="AB83" s="87"/>
      <c r="AC83" s="87"/>
      <c r="AD83" s="87"/>
      <c r="AE83" s="87"/>
      <c r="AF83" s="87"/>
      <c r="AG83" s="87"/>
    </row>
    <row r="84" spans="1:33" s="2" customFormat="1" x14ac:dyDescent="0.2">
      <c r="A84" s="24"/>
      <c r="B84" s="24"/>
      <c r="C84" s="24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87"/>
      <c r="Y84" s="87"/>
      <c r="Z84" s="87"/>
      <c r="AA84" s="87"/>
      <c r="AB84" s="87"/>
      <c r="AC84" s="87"/>
      <c r="AD84" s="87"/>
      <c r="AE84" s="87"/>
      <c r="AF84" s="87"/>
      <c r="AG84" s="87"/>
    </row>
    <row r="85" spans="1:33" s="2" customFormat="1" x14ac:dyDescent="0.2">
      <c r="A85" s="24"/>
      <c r="B85" s="24"/>
      <c r="C85" s="24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87"/>
      <c r="Y85" s="87"/>
      <c r="Z85" s="87"/>
      <c r="AA85" s="87"/>
      <c r="AB85" s="87"/>
      <c r="AC85" s="87"/>
      <c r="AD85" s="87"/>
      <c r="AE85" s="87"/>
      <c r="AF85" s="87"/>
      <c r="AG85" s="87"/>
    </row>
    <row r="86" spans="1:33" s="2" customFormat="1" x14ac:dyDescent="0.2">
      <c r="A86" s="24"/>
      <c r="B86" s="24"/>
      <c r="C86" s="24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87"/>
      <c r="Y86" s="87"/>
      <c r="Z86" s="87"/>
      <c r="AA86" s="87"/>
      <c r="AB86" s="87"/>
      <c r="AC86" s="87"/>
      <c r="AD86" s="87"/>
      <c r="AE86" s="87"/>
      <c r="AF86" s="87"/>
      <c r="AG86" s="87"/>
    </row>
    <row r="87" spans="1:33" s="2" customFormat="1" x14ac:dyDescent="0.2">
      <c r="A87" s="24"/>
      <c r="B87" s="24"/>
      <c r="C87" s="24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87"/>
      <c r="Y87" s="87"/>
      <c r="Z87" s="87"/>
      <c r="AA87" s="87"/>
      <c r="AB87" s="87"/>
      <c r="AC87" s="87"/>
      <c r="AD87" s="87"/>
      <c r="AE87" s="87"/>
      <c r="AF87" s="87"/>
      <c r="AG87" s="87"/>
    </row>
    <row r="88" spans="1:33" s="2" customFormat="1" x14ac:dyDescent="0.2">
      <c r="A88" s="24"/>
      <c r="B88" s="24"/>
      <c r="C88" s="24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87"/>
      <c r="Y88" s="87"/>
      <c r="Z88" s="87"/>
      <c r="AA88" s="87"/>
      <c r="AB88" s="87"/>
      <c r="AC88" s="87"/>
      <c r="AD88" s="87"/>
      <c r="AE88" s="87"/>
      <c r="AF88" s="87"/>
      <c r="AG88" s="87"/>
    </row>
    <row r="89" spans="1:33" s="2" customFormat="1" x14ac:dyDescent="0.2">
      <c r="A89" s="24"/>
      <c r="B89" s="24"/>
      <c r="C89" s="24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87"/>
      <c r="Y89" s="87"/>
      <c r="Z89" s="87"/>
      <c r="AA89" s="87"/>
      <c r="AB89" s="87"/>
      <c r="AC89" s="87"/>
      <c r="AD89" s="87"/>
      <c r="AE89" s="87"/>
      <c r="AF89" s="87"/>
      <c r="AG89" s="87"/>
    </row>
    <row r="90" spans="1:33" s="2" customFormat="1" x14ac:dyDescent="0.2">
      <c r="A90" s="24"/>
      <c r="B90" s="24"/>
      <c r="C90" s="24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87"/>
      <c r="Y90" s="87"/>
      <c r="Z90" s="87"/>
      <c r="AA90" s="87"/>
      <c r="AB90" s="87"/>
      <c r="AC90" s="87"/>
      <c r="AD90" s="87"/>
      <c r="AE90" s="87"/>
      <c r="AF90" s="87"/>
      <c r="AG90" s="87"/>
    </row>
    <row r="91" spans="1:33" s="2" customFormat="1" x14ac:dyDescent="0.2">
      <c r="A91" s="24"/>
      <c r="B91" s="24"/>
      <c r="C91" s="24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87"/>
      <c r="Y91" s="87"/>
      <c r="Z91" s="87"/>
      <c r="AA91" s="87"/>
      <c r="AB91" s="87"/>
      <c r="AC91" s="87"/>
      <c r="AD91" s="87"/>
      <c r="AE91" s="87"/>
      <c r="AF91" s="87"/>
      <c r="AG91" s="87"/>
    </row>
    <row r="92" spans="1:33" s="2" customFormat="1" x14ac:dyDescent="0.2">
      <c r="A92" s="24"/>
      <c r="B92" s="24"/>
      <c r="C92" s="24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87"/>
      <c r="Y92" s="87"/>
      <c r="Z92" s="87"/>
      <c r="AA92" s="87"/>
      <c r="AB92" s="87"/>
      <c r="AC92" s="87"/>
      <c r="AD92" s="87"/>
      <c r="AE92" s="87"/>
      <c r="AF92" s="87"/>
      <c r="AG92" s="87"/>
    </row>
    <row r="93" spans="1:33" s="2" customFormat="1" x14ac:dyDescent="0.2">
      <c r="A93" s="24"/>
      <c r="B93" s="24"/>
      <c r="C93" s="24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87"/>
      <c r="Y93" s="87"/>
      <c r="Z93" s="87"/>
      <c r="AA93" s="87"/>
      <c r="AB93" s="87"/>
      <c r="AC93" s="87"/>
      <c r="AD93" s="87"/>
      <c r="AE93" s="87"/>
      <c r="AF93" s="87"/>
      <c r="AG93" s="87"/>
    </row>
    <row r="94" spans="1:33" s="2" customFormat="1" x14ac:dyDescent="0.2">
      <c r="A94" s="24"/>
      <c r="B94" s="24"/>
      <c r="C94" s="24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87"/>
      <c r="Y94" s="87"/>
      <c r="Z94" s="87"/>
      <c r="AA94" s="87"/>
      <c r="AB94" s="87"/>
      <c r="AC94" s="87"/>
      <c r="AD94" s="87"/>
      <c r="AE94" s="87"/>
      <c r="AF94" s="87"/>
      <c r="AG94" s="87"/>
    </row>
    <row r="95" spans="1:33" s="2" customFormat="1" x14ac:dyDescent="0.2">
      <c r="A95" s="24"/>
      <c r="B95" s="24"/>
      <c r="C95" s="24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87"/>
      <c r="Y95" s="87"/>
      <c r="Z95" s="87"/>
      <c r="AA95" s="87"/>
      <c r="AB95" s="87"/>
      <c r="AC95" s="87"/>
      <c r="AD95" s="87"/>
      <c r="AE95" s="87"/>
      <c r="AF95" s="87"/>
      <c r="AG95" s="87"/>
    </row>
    <row r="96" spans="1:33" s="2" customFormat="1" x14ac:dyDescent="0.2">
      <c r="A96" s="24"/>
      <c r="B96" s="24"/>
      <c r="C96" s="24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87"/>
      <c r="Y96" s="87"/>
      <c r="Z96" s="87"/>
      <c r="AA96" s="87"/>
      <c r="AB96" s="87"/>
      <c r="AC96" s="87"/>
      <c r="AD96" s="87"/>
      <c r="AE96" s="87"/>
      <c r="AF96" s="87"/>
      <c r="AG96" s="87"/>
    </row>
    <row r="97" spans="1:33" s="2" customFormat="1" x14ac:dyDescent="0.2">
      <c r="A97" s="24"/>
      <c r="B97" s="24"/>
      <c r="C97" s="24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87"/>
      <c r="Y97" s="87"/>
      <c r="Z97" s="87"/>
      <c r="AA97" s="87"/>
      <c r="AB97" s="87"/>
      <c r="AC97" s="87"/>
      <c r="AD97" s="87"/>
      <c r="AE97" s="87"/>
      <c r="AF97" s="87"/>
      <c r="AG97" s="87"/>
    </row>
    <row r="98" spans="1:33" s="2" customFormat="1" x14ac:dyDescent="0.2">
      <c r="A98" s="24"/>
      <c r="B98" s="24"/>
      <c r="C98" s="24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87"/>
      <c r="Y98" s="87"/>
      <c r="Z98" s="87"/>
      <c r="AA98" s="87"/>
      <c r="AB98" s="87"/>
      <c r="AC98" s="87"/>
      <c r="AD98" s="87"/>
      <c r="AE98" s="87"/>
      <c r="AF98" s="87"/>
      <c r="AG98" s="87"/>
    </row>
    <row r="99" spans="1:33" s="2" customFormat="1" x14ac:dyDescent="0.2">
      <c r="A99" s="24"/>
      <c r="B99" s="24"/>
      <c r="C99" s="24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87"/>
      <c r="Y99" s="87"/>
      <c r="Z99" s="87"/>
      <c r="AA99" s="87"/>
      <c r="AB99" s="87"/>
      <c r="AC99" s="87"/>
      <c r="AD99" s="87"/>
      <c r="AE99" s="87"/>
      <c r="AF99" s="87"/>
      <c r="AG99" s="87"/>
    </row>
    <row r="100" spans="1:33" s="2" customFormat="1" x14ac:dyDescent="0.2">
      <c r="A100" s="24"/>
      <c r="B100" s="24"/>
      <c r="C100" s="24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</row>
    <row r="101" spans="1:33" s="2" customFormat="1" x14ac:dyDescent="0.2">
      <c r="A101" s="24"/>
      <c r="B101" s="24"/>
      <c r="C101" s="24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</row>
    <row r="102" spans="1:33" s="2" customFormat="1" x14ac:dyDescent="0.2">
      <c r="A102" s="24"/>
      <c r="B102" s="24"/>
      <c r="C102" s="24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</row>
    <row r="103" spans="1:33" s="2" customFormat="1" x14ac:dyDescent="0.2">
      <c r="A103" s="24"/>
      <c r="B103" s="24"/>
      <c r="C103" s="24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</row>
    <row r="104" spans="1:33" s="2" customFormat="1" x14ac:dyDescent="0.2">
      <c r="A104" s="24"/>
      <c r="B104" s="24"/>
      <c r="C104" s="24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</row>
    <row r="105" spans="1:33" s="2" customFormat="1" x14ac:dyDescent="0.2">
      <c r="A105" s="24"/>
      <c r="B105" s="24"/>
      <c r="C105" s="24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</row>
    <row r="106" spans="1:33" s="2" customFormat="1" x14ac:dyDescent="0.2">
      <c r="A106" s="24"/>
      <c r="B106" s="24"/>
      <c r="C106" s="24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</row>
    <row r="107" spans="1:33" s="2" customFormat="1" x14ac:dyDescent="0.2">
      <c r="A107" s="24"/>
      <c r="B107" s="24"/>
      <c r="C107" s="24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</row>
    <row r="108" spans="1:33" s="2" customFormat="1" x14ac:dyDescent="0.2">
      <c r="A108" s="24"/>
      <c r="B108" s="24"/>
      <c r="C108" s="24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</row>
    <row r="109" spans="1:33" s="2" customFormat="1" x14ac:dyDescent="0.2">
      <c r="A109" s="24"/>
      <c r="B109" s="24"/>
      <c r="C109" s="24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</row>
    <row r="110" spans="1:33" s="2" customFormat="1" x14ac:dyDescent="0.2">
      <c r="A110" s="24"/>
      <c r="B110" s="24"/>
      <c r="C110" s="24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</row>
    <row r="111" spans="1:33" s="2" customFormat="1" x14ac:dyDescent="0.2">
      <c r="A111" s="24"/>
      <c r="B111" s="24"/>
      <c r="C111" s="24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</row>
    <row r="112" spans="1:33" s="2" customFormat="1" x14ac:dyDescent="0.2">
      <c r="A112" s="24"/>
      <c r="B112" s="24"/>
      <c r="C112" s="24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</row>
    <row r="113" spans="1:33" s="2" customFormat="1" x14ac:dyDescent="0.2">
      <c r="A113" s="24"/>
      <c r="B113" s="24"/>
      <c r="C113" s="24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</row>
    <row r="114" spans="1:33" s="2" customFormat="1" x14ac:dyDescent="0.2">
      <c r="A114" s="24"/>
      <c r="B114" s="24"/>
      <c r="C114" s="24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</row>
    <row r="115" spans="1:33" s="2" customFormat="1" x14ac:dyDescent="0.2">
      <c r="A115" s="24"/>
      <c r="B115" s="24"/>
      <c r="C115" s="24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</row>
    <row r="116" spans="1:33" s="2" customFormat="1" x14ac:dyDescent="0.2">
      <c r="A116" s="24"/>
      <c r="B116" s="24"/>
      <c r="C116" s="24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</row>
    <row r="117" spans="1:33" s="2" customFormat="1" x14ac:dyDescent="0.2">
      <c r="A117" s="24"/>
      <c r="B117" s="24"/>
      <c r="C117" s="24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</row>
    <row r="118" spans="1:33" s="2" customFormat="1" x14ac:dyDescent="0.2">
      <c r="A118" s="24"/>
      <c r="B118" s="24"/>
      <c r="C118" s="24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</row>
    <row r="119" spans="1:33" s="2" customFormat="1" x14ac:dyDescent="0.2">
      <c r="A119" s="24"/>
      <c r="B119" s="24"/>
      <c r="C119" s="24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</row>
    <row r="120" spans="1:33" s="2" customFormat="1" x14ac:dyDescent="0.2">
      <c r="A120" s="24"/>
      <c r="B120" s="24"/>
      <c r="C120" s="24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</row>
    <row r="121" spans="1:33" s="2" customFormat="1" x14ac:dyDescent="0.2">
      <c r="A121" s="24"/>
      <c r="B121" s="24"/>
      <c r="C121" s="24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</row>
    <row r="122" spans="1:33" s="2" customFormat="1" x14ac:dyDescent="0.2">
      <c r="A122" s="24"/>
      <c r="B122" s="24"/>
      <c r="C122" s="24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</row>
    <row r="123" spans="1:33" s="2" customFormat="1" x14ac:dyDescent="0.2">
      <c r="A123" s="24"/>
      <c r="B123" s="24"/>
      <c r="C123" s="24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</row>
    <row r="124" spans="1:33" s="2" customFormat="1" x14ac:dyDescent="0.2">
      <c r="A124" s="24"/>
      <c r="B124" s="24"/>
      <c r="C124" s="24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</row>
    <row r="125" spans="1:33" s="2" customFormat="1" x14ac:dyDescent="0.2">
      <c r="A125" s="24"/>
      <c r="B125" s="24"/>
      <c r="C125" s="24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</row>
    <row r="126" spans="1:33" s="2" customFormat="1" x14ac:dyDescent="0.2">
      <c r="A126" s="24"/>
      <c r="B126" s="24"/>
      <c r="C126" s="24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</row>
    <row r="127" spans="1:33" s="2" customFormat="1" x14ac:dyDescent="0.2">
      <c r="A127" s="24"/>
      <c r="B127" s="24"/>
      <c r="C127" s="24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</row>
    <row r="128" spans="1:33" s="2" customFormat="1" x14ac:dyDescent="0.2">
      <c r="A128" s="24"/>
      <c r="B128" s="24"/>
      <c r="C128" s="24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</row>
    <row r="129" spans="1:33" s="2" customFormat="1" x14ac:dyDescent="0.2">
      <c r="A129" s="24"/>
      <c r="B129" s="24"/>
      <c r="C129" s="24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</row>
    <row r="130" spans="1:33" s="2" customFormat="1" x14ac:dyDescent="0.2">
      <c r="A130" s="24"/>
      <c r="B130" s="24"/>
      <c r="C130" s="24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</row>
    <row r="131" spans="1:33" s="2" customFormat="1" x14ac:dyDescent="0.2">
      <c r="A131" s="24"/>
      <c r="B131" s="24"/>
      <c r="C131" s="24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</row>
    <row r="132" spans="1:33" s="2" customFormat="1" x14ac:dyDescent="0.2">
      <c r="A132" s="24"/>
      <c r="B132" s="24"/>
      <c r="C132" s="24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</row>
    <row r="133" spans="1:33" s="2" customFormat="1" x14ac:dyDescent="0.2">
      <c r="A133" s="24"/>
      <c r="B133" s="24"/>
      <c r="C133" s="24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</row>
    <row r="134" spans="1:33" s="2" customFormat="1" x14ac:dyDescent="0.2">
      <c r="A134" s="24"/>
      <c r="B134" s="24"/>
      <c r="C134" s="24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</row>
    <row r="135" spans="1:33" s="2" customFormat="1" x14ac:dyDescent="0.2">
      <c r="A135" s="24"/>
      <c r="B135" s="24"/>
      <c r="C135" s="24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</row>
    <row r="136" spans="1:33" s="2" customFormat="1" x14ac:dyDescent="0.2">
      <c r="A136" s="24"/>
      <c r="B136" s="24"/>
      <c r="C136" s="24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</row>
    <row r="137" spans="1:33" s="2" customFormat="1" x14ac:dyDescent="0.2">
      <c r="A137" s="24"/>
      <c r="B137" s="24"/>
      <c r="C137" s="24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</row>
    <row r="138" spans="1:33" s="2" customFormat="1" x14ac:dyDescent="0.2">
      <c r="A138" s="24"/>
      <c r="B138" s="24"/>
      <c r="C138" s="24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</row>
    <row r="139" spans="1:33" s="2" customFormat="1" x14ac:dyDescent="0.2">
      <c r="A139" s="24"/>
      <c r="B139" s="24"/>
      <c r="C139" s="24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</row>
    <row r="140" spans="1:33" s="2" customFormat="1" x14ac:dyDescent="0.2">
      <c r="A140" s="24"/>
      <c r="B140" s="24"/>
      <c r="C140" s="24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</row>
    <row r="141" spans="1:33" s="2" customFormat="1" x14ac:dyDescent="0.2">
      <c r="A141" s="24"/>
      <c r="B141" s="24"/>
      <c r="C141" s="24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</row>
    <row r="142" spans="1:33" s="2" customFormat="1" x14ac:dyDescent="0.2">
      <c r="A142" s="24"/>
      <c r="B142" s="24"/>
      <c r="C142" s="24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</row>
    <row r="143" spans="1:33" s="2" customFormat="1" x14ac:dyDescent="0.2">
      <c r="A143" s="24"/>
      <c r="B143" s="24"/>
      <c r="C143" s="24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</row>
    <row r="144" spans="1:33" s="2" customFormat="1" x14ac:dyDescent="0.2">
      <c r="A144" s="24"/>
      <c r="B144" s="24"/>
      <c r="C144" s="24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</row>
    <row r="145" spans="1:33" s="2" customFormat="1" x14ac:dyDescent="0.2">
      <c r="A145" s="24"/>
      <c r="B145" s="24"/>
      <c r="C145" s="24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</row>
    <row r="146" spans="1:33" s="2" customFormat="1" x14ac:dyDescent="0.2">
      <c r="A146" s="24"/>
      <c r="B146" s="24"/>
      <c r="C146" s="24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</row>
    <row r="147" spans="1:33" s="2" customFormat="1" x14ac:dyDescent="0.2">
      <c r="A147" s="24"/>
      <c r="B147" s="24"/>
      <c r="C147" s="24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</row>
    <row r="148" spans="1:33" s="2" customFormat="1" x14ac:dyDescent="0.2">
      <c r="A148" s="24"/>
      <c r="B148" s="24"/>
      <c r="C148" s="24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</row>
    <row r="149" spans="1:33" s="2" customFormat="1" x14ac:dyDescent="0.2">
      <c r="A149" s="24"/>
      <c r="B149" s="24"/>
      <c r="C149" s="24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</row>
    <row r="150" spans="1:33" s="2" customFormat="1" x14ac:dyDescent="0.2">
      <c r="A150" s="24"/>
      <c r="B150" s="24"/>
      <c r="C150" s="24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</row>
    <row r="151" spans="1:33" s="2" customFormat="1" x14ac:dyDescent="0.2">
      <c r="A151" s="24"/>
      <c r="B151" s="24"/>
      <c r="C151" s="24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</row>
    <row r="152" spans="1:33" s="2" customFormat="1" x14ac:dyDescent="0.2">
      <c r="A152" s="24"/>
      <c r="B152" s="24"/>
      <c r="C152" s="24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</row>
    <row r="153" spans="1:33" s="2" customFormat="1" x14ac:dyDescent="0.2">
      <c r="A153" s="24"/>
      <c r="B153" s="24"/>
      <c r="C153" s="24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</row>
    <row r="154" spans="1:33" s="2" customFormat="1" x14ac:dyDescent="0.2">
      <c r="A154" s="24"/>
      <c r="B154" s="24"/>
      <c r="C154" s="24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</row>
    <row r="155" spans="1:33" s="2" customFormat="1" x14ac:dyDescent="0.2">
      <c r="A155" s="24"/>
      <c r="B155" s="24"/>
      <c r="C155" s="24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</row>
    <row r="156" spans="1:33" s="2" customFormat="1" x14ac:dyDescent="0.2">
      <c r="A156" s="24"/>
      <c r="B156" s="24"/>
      <c r="C156" s="24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</row>
    <row r="157" spans="1:33" s="2" customFormat="1" x14ac:dyDescent="0.2">
      <c r="A157" s="24"/>
      <c r="B157" s="24"/>
      <c r="C157" s="24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</row>
    <row r="158" spans="1:33" s="2" customFormat="1" x14ac:dyDescent="0.2">
      <c r="A158" s="24"/>
      <c r="B158" s="24"/>
      <c r="C158" s="24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</row>
    <row r="159" spans="1:33" s="2" customFormat="1" x14ac:dyDescent="0.2">
      <c r="A159" s="24"/>
      <c r="B159" s="24"/>
      <c r="C159" s="24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</row>
    <row r="160" spans="1:33" s="2" customFormat="1" x14ac:dyDescent="0.2">
      <c r="A160" s="24"/>
      <c r="B160" s="24"/>
      <c r="C160" s="24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</row>
    <row r="161" spans="1:33" s="2" customFormat="1" x14ac:dyDescent="0.2">
      <c r="A161" s="24"/>
      <c r="B161" s="24"/>
      <c r="C161" s="24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</row>
    <row r="162" spans="1:33" s="2" customFormat="1" x14ac:dyDescent="0.2">
      <c r="A162" s="24"/>
      <c r="B162" s="24"/>
      <c r="C162" s="24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</row>
    <row r="163" spans="1:33" s="2" customFormat="1" x14ac:dyDescent="0.2">
      <c r="A163" s="24"/>
      <c r="B163" s="24"/>
      <c r="C163" s="24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</row>
    <row r="164" spans="1:33" s="2" customFormat="1" x14ac:dyDescent="0.2">
      <c r="A164" s="24"/>
      <c r="B164" s="24"/>
      <c r="C164" s="24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</row>
    <row r="165" spans="1:33" s="2" customFormat="1" x14ac:dyDescent="0.2">
      <c r="A165" s="24"/>
      <c r="B165" s="24"/>
      <c r="C165" s="24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</row>
    <row r="166" spans="1:33" s="2" customFormat="1" x14ac:dyDescent="0.2">
      <c r="A166" s="24"/>
      <c r="B166" s="24"/>
      <c r="C166" s="24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</row>
    <row r="167" spans="1:33" s="2" customFormat="1" x14ac:dyDescent="0.2">
      <c r="A167" s="24"/>
      <c r="B167" s="24"/>
      <c r="C167" s="24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</row>
    <row r="168" spans="1:33" s="2" customFormat="1" x14ac:dyDescent="0.2">
      <c r="A168" s="24"/>
      <c r="B168" s="24"/>
      <c r="C168" s="24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</row>
    <row r="169" spans="1:33" s="2" customFormat="1" x14ac:dyDescent="0.2">
      <c r="A169" s="24"/>
      <c r="B169" s="24"/>
      <c r="C169" s="24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</row>
    <row r="170" spans="1:33" s="2" customFormat="1" x14ac:dyDescent="0.2">
      <c r="A170" s="24"/>
      <c r="B170" s="24"/>
      <c r="C170" s="24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</row>
    <row r="171" spans="1:33" s="2" customFormat="1" x14ac:dyDescent="0.2">
      <c r="A171" s="24"/>
      <c r="B171" s="24"/>
      <c r="C171" s="24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</row>
    <row r="172" spans="1:33" s="2" customFormat="1" x14ac:dyDescent="0.2">
      <c r="A172" s="24"/>
      <c r="B172" s="24"/>
      <c r="C172" s="24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</row>
    <row r="173" spans="1:33" s="2" customFormat="1" x14ac:dyDescent="0.2">
      <c r="A173" s="24"/>
      <c r="B173" s="24"/>
      <c r="C173" s="24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</row>
    <row r="174" spans="1:33" s="2" customFormat="1" x14ac:dyDescent="0.2">
      <c r="A174" s="24"/>
      <c r="B174" s="24"/>
      <c r="C174" s="24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</row>
    <row r="175" spans="1:33" s="2" customFormat="1" x14ac:dyDescent="0.2">
      <c r="A175" s="24"/>
      <c r="B175" s="24"/>
      <c r="C175" s="24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</row>
    <row r="176" spans="1:33" s="2" customFormat="1" x14ac:dyDescent="0.2">
      <c r="A176" s="24"/>
      <c r="B176" s="24"/>
      <c r="C176" s="24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</row>
    <row r="177" spans="1:33" s="2" customFormat="1" x14ac:dyDescent="0.2">
      <c r="A177" s="24"/>
      <c r="B177" s="24"/>
      <c r="C177" s="24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</row>
    <row r="178" spans="1:33" s="2" customFormat="1" x14ac:dyDescent="0.2">
      <c r="A178" s="24"/>
      <c r="B178" s="24"/>
      <c r="C178" s="24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</row>
    <row r="179" spans="1:33" s="2" customFormat="1" x14ac:dyDescent="0.2">
      <c r="A179" s="24"/>
      <c r="B179" s="24"/>
      <c r="C179" s="24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</row>
    <row r="180" spans="1:33" s="2" customFormat="1" x14ac:dyDescent="0.2">
      <c r="A180" s="24"/>
      <c r="B180" s="24"/>
      <c r="C180" s="24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</row>
    <row r="181" spans="1:33" s="2" customFormat="1" x14ac:dyDescent="0.2">
      <c r="A181" s="24"/>
      <c r="B181" s="24"/>
      <c r="C181" s="24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</row>
    <row r="182" spans="1:33" s="2" customFormat="1" x14ac:dyDescent="0.2">
      <c r="A182" s="24"/>
      <c r="B182" s="24"/>
      <c r="C182" s="24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</row>
    <row r="183" spans="1:33" s="2" customFormat="1" x14ac:dyDescent="0.2">
      <c r="A183" s="24"/>
      <c r="B183" s="24"/>
      <c r="C183" s="24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</row>
    <row r="184" spans="1:33" s="2" customFormat="1" x14ac:dyDescent="0.2">
      <c r="A184" s="24"/>
      <c r="B184" s="24"/>
      <c r="C184" s="24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</row>
    <row r="185" spans="1:33" s="2" customFormat="1" x14ac:dyDescent="0.2">
      <c r="A185" s="24"/>
      <c r="B185" s="24"/>
      <c r="C185" s="24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</row>
    <row r="186" spans="1:33" s="2" customFormat="1" x14ac:dyDescent="0.2">
      <c r="A186" s="24"/>
      <c r="B186" s="24"/>
      <c r="C186" s="24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</row>
  </sheetData>
  <mergeCells count="11">
    <mergeCell ref="B4:C4"/>
    <mergeCell ref="D4:E4"/>
    <mergeCell ref="R4:S4"/>
    <mergeCell ref="T4:U4"/>
    <mergeCell ref="V4:W4"/>
    <mergeCell ref="F4:G4"/>
    <mergeCell ref="H4:I4"/>
    <mergeCell ref="J4:K4"/>
    <mergeCell ref="L4:M4"/>
    <mergeCell ref="N4:O4"/>
    <mergeCell ref="P4:Q4"/>
  </mergeCells>
  <pageMargins left="0.7" right="0.7" top="0.75" bottom="0.75" header="0.31496062000000002" footer="0.31496062000000002"/>
  <pageSetup paperSize="9" orientation="portrait" r:id="rId1"/>
  <ignoredErrors>
    <ignoredError sqref="B26:C2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I272"/>
  <sheetViews>
    <sheetView zoomScale="106" zoomScaleNormal="106" workbookViewId="0">
      <selection activeCell="A2" sqref="A2"/>
    </sheetView>
  </sheetViews>
  <sheetFormatPr baseColWidth="10" defaultColWidth="11.42578125" defaultRowHeight="12.75" x14ac:dyDescent="0.2"/>
  <cols>
    <col min="1" max="1" width="13.7109375" style="2" customWidth="1"/>
    <col min="2" max="9" width="10.7109375" style="2" customWidth="1"/>
    <col min="10" max="16384" width="11.42578125" style="2"/>
  </cols>
  <sheetData>
    <row r="2" spans="1:9" ht="15" x14ac:dyDescent="0.25">
      <c r="A2" s="3" t="s">
        <v>160</v>
      </c>
      <c r="B2" s="33"/>
    </row>
    <row r="4" spans="1:9" x14ac:dyDescent="0.2">
      <c r="B4" s="197" t="s">
        <v>21</v>
      </c>
      <c r="C4" s="197"/>
      <c r="D4" s="198" t="s">
        <v>29</v>
      </c>
      <c r="E4" s="198"/>
      <c r="F4" s="197" t="s">
        <v>30</v>
      </c>
      <c r="G4" s="197"/>
      <c r="H4" s="197" t="s">
        <v>31</v>
      </c>
      <c r="I4" s="197"/>
    </row>
    <row r="5" spans="1:9" x14ac:dyDescent="0.2">
      <c r="A5" s="30"/>
      <c r="B5" s="137" t="s">
        <v>32</v>
      </c>
      <c r="C5" s="137" t="s">
        <v>33</v>
      </c>
      <c r="D5" s="138" t="s">
        <v>32</v>
      </c>
      <c r="E5" s="138" t="s">
        <v>33</v>
      </c>
      <c r="F5" s="137" t="s">
        <v>32</v>
      </c>
      <c r="G5" s="137" t="s">
        <v>33</v>
      </c>
      <c r="H5" s="137" t="s">
        <v>32</v>
      </c>
      <c r="I5" s="137" t="s">
        <v>33</v>
      </c>
    </row>
    <row r="6" spans="1:9" x14ac:dyDescent="0.2">
      <c r="A6" s="26" t="s">
        <v>28</v>
      </c>
      <c r="B6" s="42"/>
      <c r="C6" s="42"/>
      <c r="D6" s="106"/>
      <c r="E6" s="106"/>
      <c r="F6" s="42"/>
      <c r="G6" s="42"/>
      <c r="H6" s="42"/>
      <c r="I6" s="42"/>
    </row>
    <row r="7" spans="1:9" x14ac:dyDescent="0.2">
      <c r="A7" s="13" t="s">
        <v>34</v>
      </c>
      <c r="B7" s="4">
        <v>300</v>
      </c>
      <c r="C7" s="52">
        <f>+B7/$B$41*100</f>
        <v>0.49496782709123904</v>
      </c>
      <c r="D7" s="99">
        <v>274</v>
      </c>
      <c r="E7" s="97">
        <f>+D7/$D$41*100</f>
        <v>0.51320471998501593</v>
      </c>
      <c r="F7" s="4">
        <v>9</v>
      </c>
      <c r="G7" s="52">
        <f>+F7/$F$41*100</f>
        <v>0.29702970297029702</v>
      </c>
      <c r="H7" s="4">
        <v>17</v>
      </c>
      <c r="I7" s="52">
        <v>0.4</v>
      </c>
    </row>
    <row r="8" spans="1:9" x14ac:dyDescent="0.2">
      <c r="A8" s="13" t="s">
        <v>35</v>
      </c>
      <c r="B8" s="4">
        <v>24811</v>
      </c>
      <c r="C8" s="52">
        <f>+B8/$B$41*100</f>
        <v>40.935489193202443</v>
      </c>
      <c r="D8" s="99">
        <v>20524</v>
      </c>
      <c r="E8" s="97">
        <v>38.299999999999997</v>
      </c>
      <c r="F8" s="4">
        <v>2031</v>
      </c>
      <c r="G8" s="52">
        <v>74.900000000000006</v>
      </c>
      <c r="H8" s="4">
        <v>2256</v>
      </c>
      <c r="I8" s="52">
        <v>54.2</v>
      </c>
    </row>
    <row r="9" spans="1:9" x14ac:dyDescent="0.2">
      <c r="A9" s="13" t="s">
        <v>36</v>
      </c>
      <c r="B9" s="4">
        <v>2165</v>
      </c>
      <c r="C9" s="52">
        <f>+B9/$B$41*100</f>
        <v>3.572017818841775</v>
      </c>
      <c r="D9" s="99">
        <v>1597</v>
      </c>
      <c r="E9" s="97">
        <f>+D9/$D$41*100</f>
        <v>2.9911968533433231</v>
      </c>
      <c r="F9" s="4">
        <v>193</v>
      </c>
      <c r="G9" s="52">
        <v>7.1</v>
      </c>
      <c r="H9" s="4">
        <v>375</v>
      </c>
      <c r="I9" s="52">
        <f>+H9/$H$41*100</f>
        <v>8.9798850574712645</v>
      </c>
    </row>
    <row r="10" spans="1:9" x14ac:dyDescent="0.2">
      <c r="A10" s="13" t="s">
        <v>13</v>
      </c>
      <c r="B10" s="4">
        <v>33126</v>
      </c>
      <c r="C10" s="52">
        <f>+B10/$B$41*100</f>
        <v>54.654347467414624</v>
      </c>
      <c r="D10" s="99">
        <v>31129</v>
      </c>
      <c r="E10" s="97">
        <v>58.2</v>
      </c>
      <c r="F10" s="4">
        <v>480</v>
      </c>
      <c r="G10" s="52">
        <v>17.7</v>
      </c>
      <c r="H10" s="4">
        <v>1516</v>
      </c>
      <c r="I10" s="52">
        <v>36.4</v>
      </c>
    </row>
    <row r="11" spans="1:9" x14ac:dyDescent="0.2">
      <c r="A11" s="44" t="s">
        <v>21</v>
      </c>
      <c r="B11" s="8">
        <v>60401</v>
      </c>
      <c r="C11" s="53">
        <v>100</v>
      </c>
      <c r="D11" s="100">
        <f t="shared" ref="D11:I11" si="0">+D7+D8+D9+D10</f>
        <v>53524</v>
      </c>
      <c r="E11" s="107">
        <f t="shared" si="0"/>
        <v>100.00440157332835</v>
      </c>
      <c r="F11" s="8">
        <f t="shared" si="0"/>
        <v>2713</v>
      </c>
      <c r="G11" s="53">
        <f t="shared" si="0"/>
        <v>99.997029702970295</v>
      </c>
      <c r="H11" s="8">
        <f t="shared" si="0"/>
        <v>4164</v>
      </c>
      <c r="I11" s="53">
        <f t="shared" si="0"/>
        <v>99.979885057471265</v>
      </c>
    </row>
    <row r="12" spans="1:9" x14ac:dyDescent="0.2">
      <c r="A12" s="26" t="s">
        <v>37</v>
      </c>
      <c r="B12" s="8"/>
      <c r="C12" s="53"/>
      <c r="D12" s="100"/>
      <c r="E12" s="107"/>
      <c r="F12" s="8"/>
      <c r="G12" s="53"/>
      <c r="H12" s="8"/>
      <c r="I12" s="53"/>
    </row>
    <row r="13" spans="1:9" x14ac:dyDescent="0.2">
      <c r="A13" s="13" t="s">
        <v>34</v>
      </c>
      <c r="B13" s="4">
        <v>128</v>
      </c>
      <c r="C13" s="52">
        <f>+B13/$B$47*100</f>
        <v>2.259488084730803</v>
      </c>
      <c r="D13" s="99">
        <v>128</v>
      </c>
      <c r="E13" s="97">
        <f>+D13/$D$47*100</f>
        <v>2.4960998439937598</v>
      </c>
      <c r="F13" s="4">
        <v>0</v>
      </c>
      <c r="G13" s="52">
        <f>+F13/$F$47*100</f>
        <v>0</v>
      </c>
      <c r="H13" s="4">
        <v>0</v>
      </c>
      <c r="I13" s="52">
        <f>+H13/$H$47*100</f>
        <v>0</v>
      </c>
    </row>
    <row r="14" spans="1:9" x14ac:dyDescent="0.2">
      <c r="A14" s="13" t="s">
        <v>35</v>
      </c>
      <c r="B14" s="4">
        <v>1551</v>
      </c>
      <c r="C14" s="52">
        <v>27.7</v>
      </c>
      <c r="D14" s="99">
        <v>1263</v>
      </c>
      <c r="E14" s="97">
        <v>24.9</v>
      </c>
      <c r="F14" s="4">
        <v>96</v>
      </c>
      <c r="G14" s="52">
        <v>86.5</v>
      </c>
      <c r="H14" s="4">
        <v>192</v>
      </c>
      <c r="I14" s="52">
        <v>46.3</v>
      </c>
    </row>
    <row r="15" spans="1:9" x14ac:dyDescent="0.2">
      <c r="A15" s="13" t="s">
        <v>36</v>
      </c>
      <c r="B15" s="4">
        <v>210</v>
      </c>
      <c r="C15" s="52">
        <v>3.8</v>
      </c>
      <c r="D15" s="99">
        <v>138</v>
      </c>
      <c r="E15" s="97">
        <f>+D15/$D$47*100</f>
        <v>2.691107644305772</v>
      </c>
      <c r="F15" s="4">
        <v>4</v>
      </c>
      <c r="G15" s="52">
        <v>3.6</v>
      </c>
      <c r="H15" s="4">
        <v>69</v>
      </c>
      <c r="I15" s="52">
        <v>16.600000000000001</v>
      </c>
    </row>
    <row r="16" spans="1:9" x14ac:dyDescent="0.2">
      <c r="A16" s="13" t="s">
        <v>13</v>
      </c>
      <c r="B16" s="4">
        <v>3708</v>
      </c>
      <c r="C16" s="52">
        <v>66.2</v>
      </c>
      <c r="D16" s="99">
        <v>3543</v>
      </c>
      <c r="E16" s="97">
        <v>69.900000000000006</v>
      </c>
      <c r="F16" s="4">
        <v>11</v>
      </c>
      <c r="G16" s="52">
        <v>9.9</v>
      </c>
      <c r="H16" s="4">
        <v>154</v>
      </c>
      <c r="I16" s="52">
        <v>37.1</v>
      </c>
    </row>
    <row r="17" spans="1:9" x14ac:dyDescent="0.2">
      <c r="A17" s="44" t="s">
        <v>21</v>
      </c>
      <c r="B17" s="8">
        <f t="shared" ref="B17:I17" si="1">+B13+B14+B15+B16</f>
        <v>5597</v>
      </c>
      <c r="C17" s="53">
        <f t="shared" si="1"/>
        <v>99.959488084730793</v>
      </c>
      <c r="D17" s="100">
        <f t="shared" si="1"/>
        <v>5072</v>
      </c>
      <c r="E17" s="107">
        <f t="shared" si="1"/>
        <v>99.987207488299532</v>
      </c>
      <c r="F17" s="8">
        <f t="shared" si="1"/>
        <v>111</v>
      </c>
      <c r="G17" s="53">
        <f t="shared" si="1"/>
        <v>100</v>
      </c>
      <c r="H17" s="8">
        <f t="shared" si="1"/>
        <v>415</v>
      </c>
      <c r="I17" s="53">
        <f t="shared" si="1"/>
        <v>100</v>
      </c>
    </row>
    <row r="18" spans="1:9" x14ac:dyDescent="0.2">
      <c r="A18" s="26" t="s">
        <v>38</v>
      </c>
      <c r="B18" s="4"/>
      <c r="C18" s="52"/>
      <c r="D18" s="99"/>
      <c r="E18" s="97"/>
      <c r="F18" s="4"/>
      <c r="G18" s="52"/>
      <c r="H18" s="4"/>
      <c r="I18" s="52"/>
    </row>
    <row r="19" spans="1:9" x14ac:dyDescent="0.2">
      <c r="A19" s="13" t="s">
        <v>34</v>
      </c>
      <c r="B19" s="4">
        <v>157</v>
      </c>
      <c r="C19" s="52">
        <f>+B19/$B$53*100</f>
        <v>0.69343226889271681</v>
      </c>
      <c r="D19" s="99">
        <v>135</v>
      </c>
      <c r="E19" s="97">
        <f>+D19/$D$53*100</f>
        <v>0.69198831308626796</v>
      </c>
      <c r="F19" s="4">
        <v>9</v>
      </c>
      <c r="G19" s="52">
        <f>+F19/$F$53*100</f>
        <v>0.63875088715400996</v>
      </c>
      <c r="H19" s="4">
        <v>13</v>
      </c>
      <c r="I19" s="52">
        <f>+H19/$H$53*100</f>
        <v>0.75449796865931518</v>
      </c>
    </row>
    <row r="20" spans="1:9" x14ac:dyDescent="0.2">
      <c r="A20" s="13" t="s">
        <v>35</v>
      </c>
      <c r="B20" s="4">
        <v>6945</v>
      </c>
      <c r="C20" s="52">
        <v>29.9</v>
      </c>
      <c r="D20" s="99">
        <v>5275</v>
      </c>
      <c r="E20" s="97">
        <v>26.1</v>
      </c>
      <c r="F20" s="4">
        <v>1069</v>
      </c>
      <c r="G20" s="52">
        <v>76.7</v>
      </c>
      <c r="H20" s="4">
        <v>602</v>
      </c>
      <c r="I20" s="52">
        <v>37.4</v>
      </c>
    </row>
    <row r="21" spans="1:9" x14ac:dyDescent="0.2">
      <c r="A21" s="13" t="s">
        <v>36</v>
      </c>
      <c r="B21" s="4">
        <v>943</v>
      </c>
      <c r="C21" s="52">
        <v>4.0999999999999996</v>
      </c>
      <c r="D21" s="99">
        <v>616</v>
      </c>
      <c r="E21" s="97">
        <v>3</v>
      </c>
      <c r="F21" s="4">
        <v>120</v>
      </c>
      <c r="G21" s="52">
        <v>8.6</v>
      </c>
      <c r="H21" s="4">
        <v>207</v>
      </c>
      <c r="I21" s="52">
        <v>12.9</v>
      </c>
    </row>
    <row r="22" spans="1:9" x14ac:dyDescent="0.2">
      <c r="A22" s="13" t="s">
        <v>13</v>
      </c>
      <c r="B22" s="4">
        <v>15155</v>
      </c>
      <c r="C22" s="52">
        <v>65.3</v>
      </c>
      <c r="D22" s="99">
        <v>14174</v>
      </c>
      <c r="E22" s="97">
        <v>70.2</v>
      </c>
      <c r="F22" s="4">
        <v>195</v>
      </c>
      <c r="G22" s="52">
        <v>14</v>
      </c>
      <c r="H22" s="4">
        <v>786</v>
      </c>
      <c r="I22" s="52">
        <v>48.9</v>
      </c>
    </row>
    <row r="23" spans="1:9" x14ac:dyDescent="0.2">
      <c r="A23" s="44" t="s">
        <v>21</v>
      </c>
      <c r="B23" s="8">
        <f t="shared" ref="B23:I23" si="2">+B19+B20+B21+B22</f>
        <v>23200</v>
      </c>
      <c r="C23" s="53">
        <f t="shared" si="2"/>
        <v>99.993432268892718</v>
      </c>
      <c r="D23" s="100">
        <f t="shared" si="2"/>
        <v>20200</v>
      </c>
      <c r="E23" s="107">
        <f t="shared" si="2"/>
        <v>99.991988313086267</v>
      </c>
      <c r="F23" s="8">
        <f t="shared" si="2"/>
        <v>1393</v>
      </c>
      <c r="G23" s="53">
        <v>100</v>
      </c>
      <c r="H23" s="8">
        <f t="shared" si="2"/>
        <v>1608</v>
      </c>
      <c r="I23" s="53">
        <f t="shared" si="2"/>
        <v>99.954497968659311</v>
      </c>
    </row>
    <row r="24" spans="1:9" x14ac:dyDescent="0.2">
      <c r="A24" s="26" t="s">
        <v>39</v>
      </c>
      <c r="B24" s="4"/>
      <c r="C24" s="52"/>
      <c r="D24" s="99"/>
      <c r="E24" s="97"/>
      <c r="F24" s="4"/>
      <c r="G24" s="52"/>
      <c r="H24" s="4"/>
      <c r="I24" s="52"/>
    </row>
    <row r="25" spans="1:9" x14ac:dyDescent="0.2">
      <c r="A25" s="13" t="s">
        <v>34</v>
      </c>
      <c r="B25" s="4">
        <v>15</v>
      </c>
      <c r="C25" s="52">
        <f>+B25/$B$59*100</f>
        <v>4.6433878157503709E-2</v>
      </c>
      <c r="D25" s="99">
        <v>11</v>
      </c>
      <c r="E25" s="97">
        <f>+D25/$D$59*100</f>
        <v>3.8256877543212886E-2</v>
      </c>
      <c r="F25" s="4">
        <v>0</v>
      </c>
      <c r="G25" s="52">
        <f>+F25/$F$59*100</f>
        <v>0</v>
      </c>
      <c r="H25" s="4">
        <v>4</v>
      </c>
      <c r="I25" s="52">
        <f>+H25/$H$59*100</f>
        <v>0.19249278152069299</v>
      </c>
    </row>
    <row r="26" spans="1:9" x14ac:dyDescent="0.2">
      <c r="A26" s="13" t="s">
        <v>35</v>
      </c>
      <c r="B26" s="4">
        <v>16315</v>
      </c>
      <c r="C26" s="52">
        <v>51.6</v>
      </c>
      <c r="D26" s="99">
        <v>13986</v>
      </c>
      <c r="E26" s="97">
        <v>49.5</v>
      </c>
      <c r="F26" s="4">
        <v>866</v>
      </c>
      <c r="G26" s="52">
        <v>71.599999999999994</v>
      </c>
      <c r="H26" s="4">
        <v>1462</v>
      </c>
      <c r="I26" s="52">
        <v>68.2</v>
      </c>
    </row>
    <row r="27" spans="1:9" x14ac:dyDescent="0.2">
      <c r="A27" s="13" t="s">
        <v>36</v>
      </c>
      <c r="B27" s="4">
        <v>1012</v>
      </c>
      <c r="C27" s="52">
        <v>3.2</v>
      </c>
      <c r="D27" s="99">
        <v>843</v>
      </c>
      <c r="E27" s="97">
        <v>3</v>
      </c>
      <c r="F27" s="4">
        <v>69</v>
      </c>
      <c r="G27" s="52">
        <v>5.7</v>
      </c>
      <c r="H27" s="4">
        <v>100</v>
      </c>
      <c r="I27" s="52">
        <v>4.7</v>
      </c>
    </row>
    <row r="28" spans="1:9" x14ac:dyDescent="0.2">
      <c r="A28" s="13" t="s">
        <v>13</v>
      </c>
      <c r="B28" s="4">
        <v>14263</v>
      </c>
      <c r="C28" s="52">
        <v>45.1</v>
      </c>
      <c r="D28" s="99">
        <v>13412</v>
      </c>
      <c r="E28" s="97">
        <v>47.5</v>
      </c>
      <c r="F28" s="4">
        <v>274</v>
      </c>
      <c r="G28" s="52">
        <v>22.7</v>
      </c>
      <c r="H28" s="4">
        <v>577</v>
      </c>
      <c r="I28" s="52">
        <v>26.9</v>
      </c>
    </row>
    <row r="29" spans="1:9" x14ac:dyDescent="0.2">
      <c r="A29" s="44" t="s">
        <v>21</v>
      </c>
      <c r="B29" s="8">
        <f t="shared" ref="B29:I29" si="3">+B25+B26+B27+B28</f>
        <v>31605</v>
      </c>
      <c r="C29" s="53">
        <v>100</v>
      </c>
      <c r="D29" s="100">
        <f t="shared" si="3"/>
        <v>28252</v>
      </c>
      <c r="E29" s="107">
        <f t="shared" si="3"/>
        <v>100.0382568775432</v>
      </c>
      <c r="F29" s="8">
        <f t="shared" si="3"/>
        <v>1209</v>
      </c>
      <c r="G29" s="53">
        <f t="shared" si="3"/>
        <v>100</v>
      </c>
      <c r="H29" s="8">
        <f t="shared" si="3"/>
        <v>2143</v>
      </c>
      <c r="I29" s="53">
        <f t="shared" si="3"/>
        <v>99.992492781520696</v>
      </c>
    </row>
    <row r="32" spans="1:9" ht="15" x14ac:dyDescent="0.25">
      <c r="A32" s="3" t="s">
        <v>136</v>
      </c>
      <c r="B32" s="33"/>
    </row>
    <row r="33" spans="1:9" ht="6.75" customHeight="1" x14ac:dyDescent="0.2"/>
    <row r="34" spans="1:9" x14ac:dyDescent="0.2">
      <c r="B34" s="197" t="s">
        <v>21</v>
      </c>
      <c r="C34" s="197"/>
      <c r="D34" s="198" t="s">
        <v>29</v>
      </c>
      <c r="E34" s="198"/>
      <c r="F34" s="197" t="s">
        <v>30</v>
      </c>
      <c r="G34" s="197"/>
      <c r="H34" s="197" t="s">
        <v>31</v>
      </c>
      <c r="I34" s="197"/>
    </row>
    <row r="35" spans="1:9" x14ac:dyDescent="0.2">
      <c r="A35" s="30"/>
      <c r="B35" s="135" t="s">
        <v>32</v>
      </c>
      <c r="C35" s="135" t="s">
        <v>33</v>
      </c>
      <c r="D35" s="136" t="s">
        <v>32</v>
      </c>
      <c r="E35" s="136" t="s">
        <v>33</v>
      </c>
      <c r="F35" s="135" t="s">
        <v>32</v>
      </c>
      <c r="G35" s="135" t="s">
        <v>33</v>
      </c>
      <c r="H35" s="135" t="s">
        <v>32</v>
      </c>
      <c r="I35" s="135" t="s">
        <v>33</v>
      </c>
    </row>
    <row r="36" spans="1:9" x14ac:dyDescent="0.2">
      <c r="A36" s="26" t="s">
        <v>28</v>
      </c>
      <c r="B36" s="42"/>
      <c r="C36" s="42"/>
      <c r="D36" s="106"/>
      <c r="E36" s="106"/>
      <c r="F36" s="42"/>
      <c r="G36" s="42"/>
      <c r="H36" s="42"/>
      <c r="I36" s="42"/>
    </row>
    <row r="37" spans="1:9" x14ac:dyDescent="0.2">
      <c r="A37" s="13" t="s">
        <v>34</v>
      </c>
      <c r="B37" s="4">
        <f>+B43+B49+B55</f>
        <v>190</v>
      </c>
      <c r="C37" s="52">
        <f>+B37/$B$41*100</f>
        <v>0.31347962382445138</v>
      </c>
      <c r="D37" s="99">
        <v>176</v>
      </c>
      <c r="E37" s="97">
        <f>+D37/$D$41*100</f>
        <v>0.32964974714365985</v>
      </c>
      <c r="F37" s="4">
        <v>0</v>
      </c>
      <c r="G37" s="52">
        <f>+F37/$F$41*100</f>
        <v>0</v>
      </c>
      <c r="H37" s="4">
        <v>0</v>
      </c>
      <c r="I37" s="52">
        <f>+H37/$H$41*100</f>
        <v>0</v>
      </c>
    </row>
    <row r="38" spans="1:9" x14ac:dyDescent="0.2">
      <c r="A38" s="13" t="s">
        <v>35</v>
      </c>
      <c r="B38" s="4">
        <f t="shared" ref="B38:B40" si="4">+B44+B50+B56</f>
        <v>26779</v>
      </c>
      <c r="C38" s="52">
        <f t="shared" ref="C38:C40" si="5">+B38/$B$41*100</f>
        <v>44.18247813892097</v>
      </c>
      <c r="D38" s="99">
        <v>22049</v>
      </c>
      <c r="E38" s="97">
        <f t="shared" ref="E38:E40" si="6">+D38/$D$41*100</f>
        <v>41.297995879378163</v>
      </c>
      <c r="F38" s="4">
        <v>2281</v>
      </c>
      <c r="G38" s="52">
        <f t="shared" ref="G38:G40" si="7">+F38/$F$41*100</f>
        <v>75.28052805280528</v>
      </c>
      <c r="H38" s="4">
        <v>2449</v>
      </c>
      <c r="I38" s="52">
        <f t="shared" ref="I38:I40" si="8">+H38/$H$41*100</f>
        <v>58.644636015325666</v>
      </c>
    </row>
    <row r="39" spans="1:9" x14ac:dyDescent="0.2">
      <c r="A39" s="13" t="s">
        <v>36</v>
      </c>
      <c r="B39" s="4">
        <f t="shared" si="4"/>
        <v>1945</v>
      </c>
      <c r="C39" s="52">
        <f t="shared" si="5"/>
        <v>3.2090414123082001</v>
      </c>
      <c r="D39" s="99">
        <v>1398</v>
      </c>
      <c r="E39" s="97">
        <f t="shared" si="6"/>
        <v>2.6184678778797528</v>
      </c>
      <c r="F39" s="4">
        <v>187</v>
      </c>
      <c r="G39" s="52">
        <f t="shared" si="7"/>
        <v>6.1716171617161715</v>
      </c>
      <c r="H39" s="4">
        <v>360</v>
      </c>
      <c r="I39" s="52">
        <f t="shared" si="8"/>
        <v>8.6206896551724146</v>
      </c>
    </row>
    <row r="40" spans="1:9" x14ac:dyDescent="0.2">
      <c r="A40" s="13" t="s">
        <v>13</v>
      </c>
      <c r="B40" s="4">
        <f t="shared" si="4"/>
        <v>31696</v>
      </c>
      <c r="C40" s="52">
        <f t="shared" si="5"/>
        <v>52.295000824946378</v>
      </c>
      <c r="D40" s="99">
        <v>29767</v>
      </c>
      <c r="E40" s="97">
        <f t="shared" si="6"/>
        <v>55.753886495598422</v>
      </c>
      <c r="F40" s="4">
        <v>562</v>
      </c>
      <c r="G40" s="52">
        <f t="shared" si="7"/>
        <v>18.547854785478549</v>
      </c>
      <c r="H40" s="4">
        <v>1367</v>
      </c>
      <c r="I40" s="52">
        <f t="shared" si="8"/>
        <v>32.734674329501914</v>
      </c>
    </row>
    <row r="41" spans="1:9" x14ac:dyDescent="0.2">
      <c r="A41" s="44" t="s">
        <v>21</v>
      </c>
      <c r="B41" s="8">
        <f t="shared" ref="B41:I41" si="9">+B37+B38+B39+B40</f>
        <v>60610</v>
      </c>
      <c r="C41" s="53">
        <f t="shared" si="9"/>
        <v>100</v>
      </c>
      <c r="D41" s="100">
        <f t="shared" si="9"/>
        <v>53390</v>
      </c>
      <c r="E41" s="107">
        <f t="shared" si="9"/>
        <v>100</v>
      </c>
      <c r="F41" s="8">
        <f t="shared" si="9"/>
        <v>3030</v>
      </c>
      <c r="G41" s="53">
        <f t="shared" si="9"/>
        <v>100</v>
      </c>
      <c r="H41" s="8">
        <f t="shared" si="9"/>
        <v>4176</v>
      </c>
      <c r="I41" s="53">
        <f t="shared" si="9"/>
        <v>100</v>
      </c>
    </row>
    <row r="42" spans="1:9" x14ac:dyDescent="0.2">
      <c r="A42" s="26" t="s">
        <v>37</v>
      </c>
      <c r="B42" s="8"/>
      <c r="C42" s="53"/>
      <c r="D42" s="100"/>
      <c r="E42" s="107"/>
      <c r="F42" s="8"/>
      <c r="G42" s="53"/>
      <c r="H42" s="8"/>
      <c r="I42" s="53"/>
    </row>
    <row r="43" spans="1:9" x14ac:dyDescent="0.2">
      <c r="A43" s="13" t="s">
        <v>34</v>
      </c>
      <c r="B43" s="4">
        <v>62</v>
      </c>
      <c r="C43" s="52">
        <f>+B43/$B$47*100</f>
        <v>1.0944395410414829</v>
      </c>
      <c r="D43" s="99">
        <v>62</v>
      </c>
      <c r="E43" s="97">
        <f>+D43/$D$47*100</f>
        <v>1.2090483619344774</v>
      </c>
      <c r="F43" s="4">
        <v>0</v>
      </c>
      <c r="G43" s="52">
        <f>+F43/$F$47*100</f>
        <v>0</v>
      </c>
      <c r="H43" s="4">
        <v>0</v>
      </c>
      <c r="I43" s="52">
        <f>+H43/$H$47*100</f>
        <v>0</v>
      </c>
    </row>
    <row r="44" spans="1:9" x14ac:dyDescent="0.2">
      <c r="A44" s="13" t="s">
        <v>35</v>
      </c>
      <c r="B44" s="4">
        <v>1887</v>
      </c>
      <c r="C44" s="52">
        <f t="shared" ref="C44:C46" si="10">+B44/$B$47*100</f>
        <v>33.309796999117388</v>
      </c>
      <c r="D44" s="99">
        <v>1599</v>
      </c>
      <c r="E44" s="97">
        <f t="shared" ref="E44:E46" si="11">+D44/$D$47*100</f>
        <v>31.181747269890796</v>
      </c>
      <c r="F44" s="4">
        <v>106</v>
      </c>
      <c r="G44" s="52">
        <f t="shared" ref="G44:G46" si="12">+F44/$F$47*100</f>
        <v>71.621621621621628</v>
      </c>
      <c r="H44" s="4">
        <v>182</v>
      </c>
      <c r="I44" s="52">
        <f t="shared" ref="I44:I46" si="13">+H44/$H$47*100</f>
        <v>46.786632390745503</v>
      </c>
    </row>
    <row r="45" spans="1:9" x14ac:dyDescent="0.2">
      <c r="A45" s="13" t="s">
        <v>36</v>
      </c>
      <c r="B45" s="4">
        <v>174</v>
      </c>
      <c r="C45" s="52">
        <f t="shared" si="10"/>
        <v>3.0714916151809355</v>
      </c>
      <c r="D45" s="99">
        <v>123</v>
      </c>
      <c r="E45" s="97">
        <f t="shared" si="11"/>
        <v>2.3985959438377535</v>
      </c>
      <c r="F45" s="4">
        <v>6</v>
      </c>
      <c r="G45" s="52">
        <f t="shared" si="12"/>
        <v>4.0540540540540544</v>
      </c>
      <c r="H45" s="4">
        <v>45</v>
      </c>
      <c r="I45" s="52">
        <f t="shared" si="13"/>
        <v>11.568123393316196</v>
      </c>
    </row>
    <row r="46" spans="1:9" x14ac:dyDescent="0.2">
      <c r="A46" s="13" t="s">
        <v>13</v>
      </c>
      <c r="B46" s="4">
        <v>3542</v>
      </c>
      <c r="C46" s="52">
        <f t="shared" si="10"/>
        <v>62.524271844660198</v>
      </c>
      <c r="D46" s="99">
        <v>3344</v>
      </c>
      <c r="E46" s="97">
        <f t="shared" si="11"/>
        <v>65.210608424336968</v>
      </c>
      <c r="F46" s="4">
        <v>36</v>
      </c>
      <c r="G46" s="52">
        <f t="shared" si="12"/>
        <v>24.324324324324326</v>
      </c>
      <c r="H46" s="4">
        <v>162</v>
      </c>
      <c r="I46" s="52">
        <f t="shared" si="13"/>
        <v>41.645244215938305</v>
      </c>
    </row>
    <row r="47" spans="1:9" x14ac:dyDescent="0.2">
      <c r="A47" s="44" t="s">
        <v>21</v>
      </c>
      <c r="B47" s="8">
        <f t="shared" ref="B47:I47" si="14">+B43+B44+B45+B46</f>
        <v>5665</v>
      </c>
      <c r="C47" s="53">
        <f t="shared" si="14"/>
        <v>100</v>
      </c>
      <c r="D47" s="100">
        <f t="shared" si="14"/>
        <v>5128</v>
      </c>
      <c r="E47" s="107">
        <f t="shared" si="14"/>
        <v>100</v>
      </c>
      <c r="F47" s="8">
        <f t="shared" si="14"/>
        <v>148</v>
      </c>
      <c r="G47" s="53">
        <f t="shared" si="14"/>
        <v>100</v>
      </c>
      <c r="H47" s="8">
        <f t="shared" si="14"/>
        <v>389</v>
      </c>
      <c r="I47" s="53">
        <f t="shared" si="14"/>
        <v>100</v>
      </c>
    </row>
    <row r="48" spans="1:9" x14ac:dyDescent="0.2">
      <c r="A48" s="26" t="s">
        <v>38</v>
      </c>
      <c r="B48" s="4"/>
      <c r="C48" s="52"/>
      <c r="D48" s="99"/>
      <c r="E48" s="97"/>
      <c r="F48" s="4"/>
      <c r="G48" s="52"/>
      <c r="H48" s="4"/>
      <c r="I48" s="52"/>
    </row>
    <row r="49" spans="1:9" x14ac:dyDescent="0.2">
      <c r="A49" s="13" t="s">
        <v>34</v>
      </c>
      <c r="B49" s="4">
        <v>116</v>
      </c>
      <c r="C49" s="52">
        <f>+B49/$B$53*100</f>
        <v>0.51234486109270794</v>
      </c>
      <c r="D49" s="99">
        <v>105</v>
      </c>
      <c r="E49" s="97">
        <f>+D49/$D$53*100</f>
        <v>0.53821313240043056</v>
      </c>
      <c r="F49" s="4">
        <v>0</v>
      </c>
      <c r="G49" s="52">
        <f>+F49/$F$53*100</f>
        <v>0</v>
      </c>
      <c r="H49" s="4">
        <v>11</v>
      </c>
      <c r="I49" s="52">
        <f>+H49/$H$53*100</f>
        <v>0.63842135809634359</v>
      </c>
    </row>
    <row r="50" spans="1:9" x14ac:dyDescent="0.2">
      <c r="A50" s="13" t="s">
        <v>35</v>
      </c>
      <c r="B50" s="4">
        <v>7359</v>
      </c>
      <c r="C50" s="52">
        <f t="shared" ref="C50:C52" si="15">+B50/$B$53*100</f>
        <v>32.50298131707963</v>
      </c>
      <c r="D50" s="99">
        <v>5632</v>
      </c>
      <c r="E50" s="97">
        <f t="shared" ref="E50:E52" si="16">+D50/$D$53*100</f>
        <v>28.868727254087855</v>
      </c>
      <c r="F50" s="4">
        <v>1075</v>
      </c>
      <c r="G50" s="52">
        <f t="shared" ref="G50:G52" si="17">+F50/$F$53*100</f>
        <v>76.295244854506734</v>
      </c>
      <c r="H50" s="4">
        <v>652</v>
      </c>
      <c r="I50" s="52">
        <f t="shared" ref="I50:I52" si="18">+H50/$H$53*100</f>
        <v>37.840975043528729</v>
      </c>
    </row>
    <row r="51" spans="1:9" x14ac:dyDescent="0.2">
      <c r="A51" s="13" t="s">
        <v>36</v>
      </c>
      <c r="B51" s="4">
        <v>904</v>
      </c>
      <c r="C51" s="52">
        <f t="shared" si="15"/>
        <v>3.9927565036879997</v>
      </c>
      <c r="D51" s="99">
        <v>583</v>
      </c>
      <c r="E51" s="97">
        <f t="shared" si="16"/>
        <v>2.9883643446614383</v>
      </c>
      <c r="F51" s="4">
        <v>106</v>
      </c>
      <c r="G51" s="52">
        <f t="shared" si="17"/>
        <v>7.5230660042583386</v>
      </c>
      <c r="H51" s="4">
        <v>215</v>
      </c>
      <c r="I51" s="52">
        <f t="shared" si="18"/>
        <v>12.478235635519443</v>
      </c>
    </row>
    <row r="52" spans="1:9" x14ac:dyDescent="0.2">
      <c r="A52" s="13" t="s">
        <v>13</v>
      </c>
      <c r="B52" s="4">
        <v>14262</v>
      </c>
      <c r="C52" s="52">
        <f t="shared" si="15"/>
        <v>62.991917318139656</v>
      </c>
      <c r="D52" s="99">
        <v>13189</v>
      </c>
      <c r="E52" s="97">
        <f t="shared" si="16"/>
        <v>67.604695268850278</v>
      </c>
      <c r="F52" s="4">
        <v>228</v>
      </c>
      <c r="G52" s="52">
        <f t="shared" si="17"/>
        <v>16.181689141234916</v>
      </c>
      <c r="H52" s="4">
        <v>845</v>
      </c>
      <c r="I52" s="52">
        <f t="shared" si="18"/>
        <v>49.042367962855479</v>
      </c>
    </row>
    <row r="53" spans="1:9" x14ac:dyDescent="0.2">
      <c r="A53" s="44" t="s">
        <v>21</v>
      </c>
      <c r="B53" s="8">
        <f t="shared" ref="B53:I53" si="19">+B49+B50+B51+B52</f>
        <v>22641</v>
      </c>
      <c r="C53" s="53">
        <f t="shared" si="19"/>
        <v>100</v>
      </c>
      <c r="D53" s="100">
        <f t="shared" si="19"/>
        <v>19509</v>
      </c>
      <c r="E53" s="107">
        <f t="shared" si="19"/>
        <v>100</v>
      </c>
      <c r="F53" s="8">
        <f t="shared" si="19"/>
        <v>1409</v>
      </c>
      <c r="G53" s="53">
        <f t="shared" si="19"/>
        <v>99.999999999999986</v>
      </c>
      <c r="H53" s="8">
        <f t="shared" si="19"/>
        <v>1723</v>
      </c>
      <c r="I53" s="53">
        <f t="shared" si="19"/>
        <v>100</v>
      </c>
    </row>
    <row r="54" spans="1:9" x14ac:dyDescent="0.2">
      <c r="A54" s="26" t="s">
        <v>39</v>
      </c>
      <c r="B54" s="4"/>
      <c r="C54" s="52"/>
      <c r="D54" s="99"/>
      <c r="E54" s="97"/>
      <c r="F54" s="4"/>
      <c r="G54" s="52"/>
      <c r="H54" s="4"/>
      <c r="I54" s="52"/>
    </row>
    <row r="55" spans="1:9" x14ac:dyDescent="0.2">
      <c r="A55" s="13" t="s">
        <v>34</v>
      </c>
      <c r="B55" s="4">
        <v>12</v>
      </c>
      <c r="C55" s="52">
        <f>+B55/$B$59*100</f>
        <v>3.7147102526002972E-2</v>
      </c>
      <c r="D55" s="99">
        <v>9</v>
      </c>
      <c r="E55" s="97">
        <f>+D55/$D$59*100</f>
        <v>3.1301081626265083E-2</v>
      </c>
      <c r="F55" s="4">
        <v>0</v>
      </c>
      <c r="G55" s="52">
        <f>+F55/$F$59*100</f>
        <v>0</v>
      </c>
      <c r="H55" s="4">
        <v>3</v>
      </c>
      <c r="I55" s="52">
        <f>+H55/$H$59*100</f>
        <v>0.14436958614051973</v>
      </c>
    </row>
    <row r="56" spans="1:9" x14ac:dyDescent="0.2">
      <c r="A56" s="13" t="s">
        <v>35</v>
      </c>
      <c r="B56" s="4">
        <v>17533</v>
      </c>
      <c r="C56" s="52">
        <f t="shared" ref="C56:C58" si="20">+B56/$B$59*100</f>
        <v>54.275012382367507</v>
      </c>
      <c r="D56" s="99">
        <v>14818</v>
      </c>
      <c r="E56" s="97">
        <f t="shared" ref="E56:E58" si="21">+D56/$D$59*100</f>
        <v>51.53549194866622</v>
      </c>
      <c r="F56" s="4">
        <v>1100</v>
      </c>
      <c r="G56" s="52">
        <f t="shared" ref="G56:G58" si="22">+F56/$F$59*100</f>
        <v>74.677528852681604</v>
      </c>
      <c r="H56" s="4">
        <v>1615</v>
      </c>
      <c r="I56" s="52">
        <f t="shared" ref="I56:I58" si="23">+H56/$H$59*100</f>
        <v>77.718960538979786</v>
      </c>
    </row>
    <row r="57" spans="1:9" x14ac:dyDescent="0.2">
      <c r="A57" s="13" t="s">
        <v>36</v>
      </c>
      <c r="B57" s="4">
        <v>867</v>
      </c>
      <c r="C57" s="52">
        <f t="shared" si="20"/>
        <v>2.6838781575037145</v>
      </c>
      <c r="D57" s="99">
        <v>692</v>
      </c>
      <c r="E57" s="97">
        <f t="shared" si="21"/>
        <v>2.4067053872639375</v>
      </c>
      <c r="F57" s="4">
        <v>75</v>
      </c>
      <c r="G57" s="52">
        <f t="shared" si="22"/>
        <v>5.0916496945010188</v>
      </c>
      <c r="H57" s="4">
        <v>100</v>
      </c>
      <c r="I57" s="52">
        <f t="shared" si="23"/>
        <v>4.8123195380173245</v>
      </c>
    </row>
    <row r="58" spans="1:9" x14ac:dyDescent="0.2">
      <c r="A58" s="13" t="s">
        <v>13</v>
      </c>
      <c r="B58" s="4">
        <v>13892</v>
      </c>
      <c r="C58" s="52">
        <f t="shared" si="20"/>
        <v>43.003962357602774</v>
      </c>
      <c r="D58" s="99">
        <v>13234</v>
      </c>
      <c r="E58" s="97">
        <f t="shared" si="21"/>
        <v>46.026501582443572</v>
      </c>
      <c r="F58" s="4">
        <v>298</v>
      </c>
      <c r="G58" s="52">
        <f t="shared" si="22"/>
        <v>20.230821452817381</v>
      </c>
      <c r="H58" s="4">
        <v>360</v>
      </c>
      <c r="I58" s="52">
        <f t="shared" si="23"/>
        <v>17.324350336862366</v>
      </c>
    </row>
    <row r="59" spans="1:9" x14ac:dyDescent="0.2">
      <c r="A59" s="44" t="s">
        <v>21</v>
      </c>
      <c r="B59" s="8">
        <f t="shared" ref="B59:I59" si="24">+B55+B56+B57+B58</f>
        <v>32304</v>
      </c>
      <c r="C59" s="53">
        <f t="shared" si="24"/>
        <v>100</v>
      </c>
      <c r="D59" s="100">
        <f t="shared" si="24"/>
        <v>28753</v>
      </c>
      <c r="E59" s="107">
        <f t="shared" si="24"/>
        <v>100</v>
      </c>
      <c r="F59" s="8">
        <f t="shared" si="24"/>
        <v>1473</v>
      </c>
      <c r="G59" s="53">
        <f t="shared" si="24"/>
        <v>100</v>
      </c>
      <c r="H59" s="8">
        <f t="shared" si="24"/>
        <v>2078</v>
      </c>
      <c r="I59" s="53">
        <f t="shared" si="24"/>
        <v>99.999999999999986</v>
      </c>
    </row>
    <row r="60" spans="1:9" x14ac:dyDescent="0.2">
      <c r="A60" s="38"/>
      <c r="B60" s="8"/>
      <c r="C60" s="53"/>
      <c r="D60" s="100"/>
      <c r="E60" s="107"/>
      <c r="F60" s="8"/>
      <c r="G60" s="53"/>
      <c r="H60" s="8"/>
      <c r="I60" s="53"/>
    </row>
    <row r="61" spans="1:9" x14ac:dyDescent="0.2">
      <c r="A61" s="38"/>
      <c r="B61" s="8"/>
      <c r="C61" s="53"/>
      <c r="D61" s="100"/>
      <c r="E61" s="107"/>
      <c r="F61" s="8"/>
      <c r="G61" s="53"/>
      <c r="H61" s="8"/>
      <c r="I61" s="53"/>
    </row>
    <row r="62" spans="1:9" ht="15" x14ac:dyDescent="0.25">
      <c r="A62" s="3" t="s">
        <v>102</v>
      </c>
      <c r="B62" s="33"/>
    </row>
    <row r="63" spans="1:9" ht="6.75" customHeight="1" x14ac:dyDescent="0.2"/>
    <row r="64" spans="1:9" x14ac:dyDescent="0.2">
      <c r="B64" s="197" t="s">
        <v>21</v>
      </c>
      <c r="C64" s="197"/>
      <c r="D64" s="198" t="s">
        <v>29</v>
      </c>
      <c r="E64" s="198"/>
      <c r="F64" s="197" t="s">
        <v>30</v>
      </c>
      <c r="G64" s="197"/>
      <c r="H64" s="197" t="s">
        <v>31</v>
      </c>
      <c r="I64" s="197"/>
    </row>
    <row r="65" spans="1:9" x14ac:dyDescent="0.2">
      <c r="A65" s="30"/>
      <c r="B65" s="43" t="s">
        <v>32</v>
      </c>
      <c r="C65" s="43" t="s">
        <v>33</v>
      </c>
      <c r="D65" s="105" t="s">
        <v>32</v>
      </c>
      <c r="E65" s="105" t="s">
        <v>33</v>
      </c>
      <c r="F65" s="43" t="s">
        <v>32</v>
      </c>
      <c r="G65" s="43" t="s">
        <v>33</v>
      </c>
      <c r="H65" s="43" t="s">
        <v>32</v>
      </c>
      <c r="I65" s="43" t="s">
        <v>33</v>
      </c>
    </row>
    <row r="66" spans="1:9" x14ac:dyDescent="0.2">
      <c r="A66" s="26" t="s">
        <v>28</v>
      </c>
      <c r="B66" s="42"/>
      <c r="C66" s="42"/>
      <c r="D66" s="106"/>
      <c r="E66" s="106"/>
      <c r="F66" s="42"/>
      <c r="G66" s="42"/>
      <c r="H66" s="42"/>
      <c r="I66" s="42"/>
    </row>
    <row r="67" spans="1:9" x14ac:dyDescent="0.2">
      <c r="A67" s="13" t="s">
        <v>34</v>
      </c>
      <c r="B67" s="4">
        <v>186</v>
      </c>
      <c r="C67" s="52">
        <v>0.3</v>
      </c>
      <c r="D67" s="99">
        <v>171</v>
      </c>
      <c r="E67" s="97">
        <v>0.3</v>
      </c>
      <c r="F67" s="4">
        <v>0</v>
      </c>
      <c r="G67" s="52">
        <v>0</v>
      </c>
      <c r="H67" s="4">
        <v>15</v>
      </c>
      <c r="I67" s="52">
        <v>0.3</v>
      </c>
    </row>
    <row r="68" spans="1:9" x14ac:dyDescent="0.2">
      <c r="A68" s="13" t="s">
        <v>35</v>
      </c>
      <c r="B68" s="4">
        <v>25240</v>
      </c>
      <c r="C68" s="52">
        <v>44.3</v>
      </c>
      <c r="D68" s="99">
        <v>20638</v>
      </c>
      <c r="E68" s="97">
        <v>41.4</v>
      </c>
      <c r="F68" s="4">
        <v>2237</v>
      </c>
      <c r="G68" s="52">
        <v>78.5</v>
      </c>
      <c r="H68" s="4">
        <v>2366</v>
      </c>
      <c r="I68" s="52">
        <v>55.2</v>
      </c>
    </row>
    <row r="69" spans="1:9" x14ac:dyDescent="0.2">
      <c r="A69" s="13" t="s">
        <v>36</v>
      </c>
      <c r="B69" s="4">
        <v>1619</v>
      </c>
      <c r="C69" s="52">
        <v>2.8</v>
      </c>
      <c r="D69" s="99">
        <v>1101</v>
      </c>
      <c r="E69" s="97">
        <v>2.2000000000000002</v>
      </c>
      <c r="F69" s="4">
        <v>151</v>
      </c>
      <c r="G69" s="52">
        <v>5.3</v>
      </c>
      <c r="H69" s="4">
        <v>367</v>
      </c>
      <c r="I69" s="52">
        <v>8.6</v>
      </c>
    </row>
    <row r="70" spans="1:9" x14ac:dyDescent="0.2">
      <c r="A70" s="13" t="s">
        <v>13</v>
      </c>
      <c r="B70" s="4">
        <v>29973</v>
      </c>
      <c r="C70" s="52">
        <v>52.6</v>
      </c>
      <c r="D70" s="99">
        <v>27973</v>
      </c>
      <c r="E70" s="97">
        <v>56.1</v>
      </c>
      <c r="F70" s="4">
        <v>460</v>
      </c>
      <c r="G70" s="52">
        <v>16.2</v>
      </c>
      <c r="H70" s="4">
        <v>1540</v>
      </c>
      <c r="I70" s="52">
        <v>35.9</v>
      </c>
    </row>
    <row r="71" spans="1:9" x14ac:dyDescent="0.2">
      <c r="A71" s="44" t="s">
        <v>21</v>
      </c>
      <c r="B71" s="8">
        <v>57018</v>
      </c>
      <c r="C71" s="53">
        <v>100</v>
      </c>
      <c r="D71" s="100">
        <v>49883</v>
      </c>
      <c r="E71" s="107">
        <v>100</v>
      </c>
      <c r="F71" s="8">
        <v>2848</v>
      </c>
      <c r="G71" s="53">
        <v>100</v>
      </c>
      <c r="H71" s="8">
        <v>4288</v>
      </c>
      <c r="I71" s="53">
        <v>100</v>
      </c>
    </row>
    <row r="72" spans="1:9" x14ac:dyDescent="0.2">
      <c r="A72" s="26" t="s">
        <v>37</v>
      </c>
      <c r="B72" s="8"/>
      <c r="C72" s="53"/>
      <c r="D72" s="100"/>
      <c r="E72" s="107"/>
      <c r="F72" s="8"/>
      <c r="G72" s="53"/>
      <c r="H72" s="8"/>
      <c r="I72" s="53"/>
    </row>
    <row r="73" spans="1:9" x14ac:dyDescent="0.2">
      <c r="A73" s="13" t="s">
        <v>34</v>
      </c>
      <c r="B73" s="4">
        <v>51</v>
      </c>
      <c r="C73" s="52">
        <v>0.9</v>
      </c>
      <c r="D73" s="99">
        <v>51</v>
      </c>
      <c r="E73" s="97">
        <v>1</v>
      </c>
      <c r="F73" s="4">
        <v>0</v>
      </c>
      <c r="G73" s="52">
        <v>0</v>
      </c>
      <c r="H73" s="4">
        <v>0</v>
      </c>
      <c r="I73" s="52">
        <v>0</v>
      </c>
    </row>
    <row r="74" spans="1:9" x14ac:dyDescent="0.2">
      <c r="A74" s="13" t="s">
        <v>35</v>
      </c>
      <c r="B74" s="4">
        <v>1783</v>
      </c>
      <c r="C74" s="52">
        <v>31.4</v>
      </c>
      <c r="D74" s="99">
        <v>1525</v>
      </c>
      <c r="E74" s="97">
        <v>29.6</v>
      </c>
      <c r="F74" s="4">
        <v>116</v>
      </c>
      <c r="G74" s="52">
        <v>73.400000000000006</v>
      </c>
      <c r="H74" s="4">
        <v>142</v>
      </c>
      <c r="I74" s="52">
        <v>39.700000000000003</v>
      </c>
    </row>
    <row r="75" spans="1:9" x14ac:dyDescent="0.2">
      <c r="A75" s="13" t="s">
        <v>36</v>
      </c>
      <c r="B75" s="4">
        <v>213</v>
      </c>
      <c r="C75" s="52">
        <v>3.8</v>
      </c>
      <c r="D75" s="99">
        <v>153</v>
      </c>
      <c r="E75" s="97">
        <v>3</v>
      </c>
      <c r="F75" s="4">
        <v>15</v>
      </c>
      <c r="G75" s="52">
        <v>9.5</v>
      </c>
      <c r="H75" s="4">
        <v>44</v>
      </c>
      <c r="I75" s="52">
        <v>12.3</v>
      </c>
    </row>
    <row r="76" spans="1:9" x14ac:dyDescent="0.2">
      <c r="A76" s="13" t="s">
        <v>13</v>
      </c>
      <c r="B76" s="4">
        <v>3627</v>
      </c>
      <c r="C76" s="52">
        <v>63.9</v>
      </c>
      <c r="D76" s="99">
        <v>3429</v>
      </c>
      <c r="E76" s="97">
        <v>66.5</v>
      </c>
      <c r="F76" s="4">
        <v>27</v>
      </c>
      <c r="G76" s="52">
        <v>17.100000000000001</v>
      </c>
      <c r="H76" s="4">
        <v>171</v>
      </c>
      <c r="I76" s="52">
        <v>47.8</v>
      </c>
    </row>
    <row r="77" spans="1:9" x14ac:dyDescent="0.2">
      <c r="A77" s="44" t="s">
        <v>21</v>
      </c>
      <c r="B77" s="8">
        <v>5674</v>
      </c>
      <c r="C77" s="53">
        <v>100</v>
      </c>
      <c r="D77" s="100">
        <v>5159</v>
      </c>
      <c r="E77" s="107">
        <v>100</v>
      </c>
      <c r="F77" s="8">
        <v>158</v>
      </c>
      <c r="G77" s="53">
        <v>100</v>
      </c>
      <c r="H77" s="8">
        <v>358</v>
      </c>
      <c r="I77" s="53">
        <v>100</v>
      </c>
    </row>
    <row r="78" spans="1:9" x14ac:dyDescent="0.2">
      <c r="A78" s="26" t="s">
        <v>38</v>
      </c>
      <c r="B78" s="4"/>
      <c r="C78" s="52"/>
      <c r="D78" s="99"/>
      <c r="E78" s="97"/>
      <c r="F78" s="4"/>
      <c r="G78" s="52"/>
      <c r="H78" s="4"/>
      <c r="I78" s="52"/>
    </row>
    <row r="79" spans="1:9" x14ac:dyDescent="0.2">
      <c r="A79" s="13" t="s">
        <v>34</v>
      </c>
      <c r="B79" s="4">
        <v>104</v>
      </c>
      <c r="C79" s="52">
        <v>0.5</v>
      </c>
      <c r="D79" s="99">
        <v>95</v>
      </c>
      <c r="E79" s="97">
        <v>0.5</v>
      </c>
      <c r="F79" s="4">
        <v>0</v>
      </c>
      <c r="G79" s="52">
        <v>0</v>
      </c>
      <c r="H79" s="4">
        <v>9</v>
      </c>
      <c r="I79" s="52">
        <v>0.5</v>
      </c>
    </row>
    <row r="80" spans="1:9" x14ac:dyDescent="0.2">
      <c r="A80" s="13" t="s">
        <v>35</v>
      </c>
      <c r="B80" s="4">
        <v>7362</v>
      </c>
      <c r="C80" s="52">
        <v>33.799999999999997</v>
      </c>
      <c r="D80" s="99">
        <v>5587</v>
      </c>
      <c r="E80" s="97">
        <v>30.1</v>
      </c>
      <c r="F80" s="4">
        <v>1047</v>
      </c>
      <c r="G80" s="52">
        <v>76.2</v>
      </c>
      <c r="H80" s="4">
        <v>729</v>
      </c>
      <c r="I80" s="52">
        <v>39.6</v>
      </c>
    </row>
    <row r="81" spans="1:9" x14ac:dyDescent="0.2">
      <c r="A81" s="13" t="s">
        <v>36</v>
      </c>
      <c r="B81" s="4">
        <v>742</v>
      </c>
      <c r="C81" s="52">
        <v>3.4</v>
      </c>
      <c r="D81" s="99">
        <v>464</v>
      </c>
      <c r="E81" s="97">
        <v>2.5</v>
      </c>
      <c r="F81" s="4">
        <v>79</v>
      </c>
      <c r="G81" s="52">
        <v>5.7</v>
      </c>
      <c r="H81" s="4">
        <v>199</v>
      </c>
      <c r="I81" s="52">
        <v>10.8</v>
      </c>
    </row>
    <row r="82" spans="1:9" x14ac:dyDescent="0.2">
      <c r="A82" s="13" t="s">
        <v>13</v>
      </c>
      <c r="B82" s="4">
        <v>13598</v>
      </c>
      <c r="C82" s="52">
        <v>62.4</v>
      </c>
      <c r="D82" s="99">
        <v>12446</v>
      </c>
      <c r="E82" s="97">
        <v>66.900000000000006</v>
      </c>
      <c r="F82" s="4">
        <v>248</v>
      </c>
      <c r="G82" s="52">
        <v>18</v>
      </c>
      <c r="H82" s="4">
        <v>904</v>
      </c>
      <c r="I82" s="52">
        <v>49.1</v>
      </c>
    </row>
    <row r="83" spans="1:9" x14ac:dyDescent="0.2">
      <c r="A83" s="44" t="s">
        <v>21</v>
      </c>
      <c r="B83" s="8">
        <v>21807</v>
      </c>
      <c r="C83" s="53">
        <v>100</v>
      </c>
      <c r="D83" s="100">
        <v>18592</v>
      </c>
      <c r="E83" s="107">
        <v>100</v>
      </c>
      <c r="F83" s="8">
        <v>1374</v>
      </c>
      <c r="G83" s="53">
        <v>100</v>
      </c>
      <c r="H83" s="8">
        <v>1841</v>
      </c>
      <c r="I83" s="53">
        <v>100</v>
      </c>
    </row>
    <row r="84" spans="1:9" x14ac:dyDescent="0.2">
      <c r="A84" s="26" t="s">
        <v>39</v>
      </c>
      <c r="B84" s="4"/>
      <c r="C84" s="52"/>
      <c r="D84" s="99"/>
      <c r="E84" s="97"/>
      <c r="F84" s="4"/>
      <c r="G84" s="52"/>
      <c r="H84" s="4"/>
      <c r="I84" s="52"/>
    </row>
    <row r="85" spans="1:9" x14ac:dyDescent="0.2">
      <c r="A85" s="13" t="s">
        <v>34</v>
      </c>
      <c r="B85" s="4">
        <v>31</v>
      </c>
      <c r="C85" s="52">
        <v>0.1</v>
      </c>
      <c r="D85" s="99">
        <v>25</v>
      </c>
      <c r="E85" s="97">
        <v>0.1</v>
      </c>
      <c r="F85" s="4">
        <v>0</v>
      </c>
      <c r="G85" s="52">
        <v>0</v>
      </c>
      <c r="H85" s="4">
        <v>6</v>
      </c>
      <c r="I85" s="52">
        <v>0.3</v>
      </c>
    </row>
    <row r="86" spans="1:9" x14ac:dyDescent="0.2">
      <c r="A86" s="13" t="s">
        <v>35</v>
      </c>
      <c r="B86" s="4">
        <v>16095</v>
      </c>
      <c r="C86" s="52">
        <v>54.5</v>
      </c>
      <c r="D86" s="99">
        <v>13526</v>
      </c>
      <c r="E86" s="97">
        <v>51.8</v>
      </c>
      <c r="F86" s="4">
        <v>1074</v>
      </c>
      <c r="G86" s="52">
        <v>81.599999999999994</v>
      </c>
      <c r="H86" s="4">
        <v>1495</v>
      </c>
      <c r="I86" s="52">
        <v>71.599999999999994</v>
      </c>
    </row>
    <row r="87" spans="1:9" x14ac:dyDescent="0.2">
      <c r="A87" s="13" t="s">
        <v>36</v>
      </c>
      <c r="B87" s="4">
        <v>664</v>
      </c>
      <c r="C87" s="52">
        <v>2.2000000000000002</v>
      </c>
      <c r="D87" s="99">
        <v>484</v>
      </c>
      <c r="E87" s="97">
        <v>1.9</v>
      </c>
      <c r="F87" s="4">
        <v>57</v>
      </c>
      <c r="G87" s="52">
        <v>4.3</v>
      </c>
      <c r="H87" s="4">
        <v>124</v>
      </c>
      <c r="I87" s="52">
        <v>5.9</v>
      </c>
    </row>
    <row r="88" spans="1:9" x14ac:dyDescent="0.2">
      <c r="A88" s="13" t="s">
        <v>13</v>
      </c>
      <c r="B88" s="4">
        <v>12747</v>
      </c>
      <c r="C88" s="52">
        <v>43.2</v>
      </c>
      <c r="D88" s="99">
        <v>12098</v>
      </c>
      <c r="E88" s="97">
        <v>46.3</v>
      </c>
      <c r="F88" s="4">
        <v>185</v>
      </c>
      <c r="G88" s="52">
        <v>14.1</v>
      </c>
      <c r="H88" s="4">
        <v>465</v>
      </c>
      <c r="I88" s="52">
        <v>22.3</v>
      </c>
    </row>
    <row r="89" spans="1:9" x14ac:dyDescent="0.2">
      <c r="A89" s="44" t="s">
        <v>21</v>
      </c>
      <c r="B89" s="8">
        <v>29537</v>
      </c>
      <c r="C89" s="53">
        <v>100</v>
      </c>
      <c r="D89" s="100">
        <v>26132</v>
      </c>
      <c r="E89" s="107">
        <v>100</v>
      </c>
      <c r="F89" s="8">
        <v>1316</v>
      </c>
      <c r="G89" s="53">
        <v>100</v>
      </c>
      <c r="H89" s="8">
        <v>2089</v>
      </c>
      <c r="I89" s="53">
        <v>100</v>
      </c>
    </row>
    <row r="92" spans="1:9" ht="15" x14ac:dyDescent="0.25">
      <c r="A92" s="3" t="s">
        <v>112</v>
      </c>
      <c r="B92" s="33"/>
    </row>
    <row r="93" spans="1:9" ht="6.75" customHeight="1" x14ac:dyDescent="0.2"/>
    <row r="94" spans="1:9" x14ac:dyDescent="0.2">
      <c r="B94" s="197" t="s">
        <v>21</v>
      </c>
      <c r="C94" s="197"/>
      <c r="D94" s="198" t="s">
        <v>29</v>
      </c>
      <c r="E94" s="198"/>
      <c r="F94" s="197" t="s">
        <v>30</v>
      </c>
      <c r="G94" s="197"/>
      <c r="H94" s="197" t="s">
        <v>31</v>
      </c>
      <c r="I94" s="197"/>
    </row>
    <row r="95" spans="1:9" x14ac:dyDescent="0.2">
      <c r="A95" s="30"/>
      <c r="B95" s="73" t="s">
        <v>32</v>
      </c>
      <c r="C95" s="73" t="s">
        <v>33</v>
      </c>
      <c r="D95" s="105" t="s">
        <v>32</v>
      </c>
      <c r="E95" s="105" t="s">
        <v>33</v>
      </c>
      <c r="F95" s="73" t="s">
        <v>32</v>
      </c>
      <c r="G95" s="73" t="s">
        <v>33</v>
      </c>
      <c r="H95" s="73" t="s">
        <v>32</v>
      </c>
      <c r="I95" s="73" t="s">
        <v>33</v>
      </c>
    </row>
    <row r="96" spans="1:9" x14ac:dyDescent="0.2">
      <c r="A96" s="26" t="s">
        <v>28</v>
      </c>
      <c r="B96" s="42"/>
      <c r="C96" s="42"/>
      <c r="D96" s="106"/>
      <c r="E96" s="106"/>
      <c r="F96" s="42"/>
      <c r="G96" s="42"/>
      <c r="H96" s="42"/>
      <c r="I96" s="42"/>
    </row>
    <row r="97" spans="1:9" x14ac:dyDescent="0.2">
      <c r="A97" s="13" t="s">
        <v>34</v>
      </c>
      <c r="B97" s="4">
        <v>171</v>
      </c>
      <c r="C97" s="52">
        <v>0.3</v>
      </c>
      <c r="D97" s="99">
        <v>156</v>
      </c>
      <c r="E97" s="97">
        <v>0.3</v>
      </c>
      <c r="F97" s="4">
        <v>0</v>
      </c>
      <c r="G97" s="52">
        <v>0</v>
      </c>
      <c r="H97" s="4">
        <v>15</v>
      </c>
      <c r="I97" s="52">
        <v>0.4</v>
      </c>
    </row>
    <row r="98" spans="1:9" x14ac:dyDescent="0.2">
      <c r="A98" s="13" t="s">
        <v>35</v>
      </c>
      <c r="B98" s="4">
        <v>23807</v>
      </c>
      <c r="C98" s="52">
        <v>43.6</v>
      </c>
      <c r="D98" s="99">
        <v>19238</v>
      </c>
      <c r="E98" s="97">
        <v>40.700000000000003</v>
      </c>
      <c r="F98" s="4">
        <v>2400</v>
      </c>
      <c r="G98" s="52">
        <v>75.5</v>
      </c>
      <c r="H98" s="4">
        <v>2169</v>
      </c>
      <c r="I98" s="52">
        <v>53.1</v>
      </c>
    </row>
    <row r="99" spans="1:9" x14ac:dyDescent="0.2">
      <c r="A99" s="13" t="s">
        <v>36</v>
      </c>
      <c r="B99" s="4">
        <v>1599</v>
      </c>
      <c r="C99" s="52">
        <v>2.9</v>
      </c>
      <c r="D99" s="99">
        <v>1016</v>
      </c>
      <c r="E99" s="97">
        <v>2.1</v>
      </c>
      <c r="F99" s="4">
        <v>183</v>
      </c>
      <c r="G99" s="52">
        <v>5.8</v>
      </c>
      <c r="H99" s="4">
        <v>401</v>
      </c>
      <c r="I99" s="52">
        <v>9.8000000000000007</v>
      </c>
    </row>
    <row r="100" spans="1:9" x14ac:dyDescent="0.2">
      <c r="A100" s="13" t="s">
        <v>13</v>
      </c>
      <c r="B100" s="4">
        <v>29005</v>
      </c>
      <c r="C100" s="52">
        <v>53.1</v>
      </c>
      <c r="D100" s="99">
        <v>26914</v>
      </c>
      <c r="E100" s="97">
        <v>56.9</v>
      </c>
      <c r="F100" s="4">
        <v>594</v>
      </c>
      <c r="G100" s="52">
        <v>18.7</v>
      </c>
      <c r="H100" s="4">
        <v>1497</v>
      </c>
      <c r="I100" s="52">
        <v>36.700000000000003</v>
      </c>
    </row>
    <row r="101" spans="1:9" x14ac:dyDescent="0.2">
      <c r="A101" s="44" t="s">
        <v>21</v>
      </c>
      <c r="B101" s="8">
        <v>54582</v>
      </c>
      <c r="C101" s="53">
        <v>100</v>
      </c>
      <c r="D101" s="100">
        <v>47322</v>
      </c>
      <c r="E101" s="107">
        <v>100</v>
      </c>
      <c r="F101" s="8">
        <v>3177</v>
      </c>
      <c r="G101" s="53">
        <v>100</v>
      </c>
      <c r="H101" s="8">
        <v>4082</v>
      </c>
      <c r="I101" s="53">
        <v>100</v>
      </c>
    </row>
    <row r="102" spans="1:9" x14ac:dyDescent="0.2">
      <c r="A102" s="26" t="s">
        <v>37</v>
      </c>
      <c r="B102" s="8"/>
      <c r="C102" s="53"/>
      <c r="D102" s="100"/>
      <c r="E102" s="107"/>
      <c r="F102" s="8"/>
      <c r="G102" s="53"/>
      <c r="H102" s="8"/>
      <c r="I102" s="53"/>
    </row>
    <row r="103" spans="1:9" x14ac:dyDescent="0.2">
      <c r="A103" s="13" t="s">
        <v>34</v>
      </c>
      <c r="B103" s="4">
        <v>59</v>
      </c>
      <c r="C103" s="52">
        <v>1.1000000000000001</v>
      </c>
      <c r="D103" s="99">
        <v>59</v>
      </c>
      <c r="E103" s="97">
        <v>1.2</v>
      </c>
      <c r="F103" s="4">
        <v>0</v>
      </c>
      <c r="G103" s="52">
        <v>0</v>
      </c>
      <c r="H103" s="4">
        <v>0</v>
      </c>
      <c r="I103" s="52">
        <v>0</v>
      </c>
    </row>
    <row r="104" spans="1:9" x14ac:dyDescent="0.2">
      <c r="A104" s="13" t="s">
        <v>35</v>
      </c>
      <c r="B104" s="4">
        <v>1715</v>
      </c>
      <c r="C104" s="52">
        <v>30.8</v>
      </c>
      <c r="D104" s="99">
        <v>1470</v>
      </c>
      <c r="E104" s="97">
        <v>29.4</v>
      </c>
      <c r="F104" s="4">
        <v>109</v>
      </c>
      <c r="G104" s="52">
        <v>56.8</v>
      </c>
      <c r="H104" s="4">
        <v>136</v>
      </c>
      <c r="I104" s="52">
        <v>35.799999999999997</v>
      </c>
    </row>
    <row r="105" spans="1:9" x14ac:dyDescent="0.2">
      <c r="A105" s="13" t="s">
        <v>36</v>
      </c>
      <c r="B105" s="4">
        <v>196</v>
      </c>
      <c r="C105" s="52">
        <v>3.5</v>
      </c>
      <c r="D105" s="99">
        <v>151</v>
      </c>
      <c r="E105" s="97">
        <v>3</v>
      </c>
      <c r="F105" s="4">
        <v>12</v>
      </c>
      <c r="G105" s="52">
        <v>6.3</v>
      </c>
      <c r="H105" s="4">
        <v>33</v>
      </c>
      <c r="I105" s="52">
        <v>8.6999999999999993</v>
      </c>
    </row>
    <row r="106" spans="1:9" x14ac:dyDescent="0.2">
      <c r="A106" s="13" t="s">
        <v>13</v>
      </c>
      <c r="B106" s="4">
        <v>3600</v>
      </c>
      <c r="C106" s="52">
        <v>64.599999999999994</v>
      </c>
      <c r="D106" s="99">
        <v>3318</v>
      </c>
      <c r="E106" s="97">
        <v>66.400000000000006</v>
      </c>
      <c r="F106" s="4">
        <v>71</v>
      </c>
      <c r="G106" s="52">
        <v>37</v>
      </c>
      <c r="H106" s="4">
        <v>211</v>
      </c>
      <c r="I106" s="52">
        <v>55.5</v>
      </c>
    </row>
    <row r="107" spans="1:9" x14ac:dyDescent="0.2">
      <c r="A107" s="44" t="s">
        <v>21</v>
      </c>
      <c r="B107" s="8">
        <v>5571</v>
      </c>
      <c r="C107" s="53">
        <v>100</v>
      </c>
      <c r="D107" s="100">
        <v>4999</v>
      </c>
      <c r="E107" s="107">
        <v>100</v>
      </c>
      <c r="F107" s="8">
        <v>192</v>
      </c>
      <c r="G107" s="53">
        <v>100</v>
      </c>
      <c r="H107" s="8">
        <v>380</v>
      </c>
      <c r="I107" s="53">
        <v>100</v>
      </c>
    </row>
    <row r="108" spans="1:9" x14ac:dyDescent="0.2">
      <c r="A108" s="26" t="s">
        <v>38</v>
      </c>
      <c r="B108" s="4"/>
      <c r="C108" s="52"/>
      <c r="D108" s="99"/>
      <c r="E108" s="97"/>
      <c r="F108" s="4"/>
      <c r="G108" s="52"/>
      <c r="H108" s="4"/>
      <c r="I108" s="52"/>
    </row>
    <row r="109" spans="1:9" x14ac:dyDescent="0.2">
      <c r="A109" s="13" t="s">
        <v>34</v>
      </c>
      <c r="B109" s="4">
        <v>101</v>
      </c>
      <c r="C109" s="52">
        <v>0.5</v>
      </c>
      <c r="D109" s="99">
        <v>92</v>
      </c>
      <c r="E109" s="97">
        <v>0.5</v>
      </c>
      <c r="F109" s="4">
        <v>0</v>
      </c>
      <c r="G109" s="52">
        <v>0</v>
      </c>
      <c r="H109" s="4">
        <v>9</v>
      </c>
      <c r="I109" s="52">
        <v>0.5</v>
      </c>
    </row>
    <row r="110" spans="1:9" x14ac:dyDescent="0.2">
      <c r="A110" s="13" t="s">
        <v>35</v>
      </c>
      <c r="B110" s="4">
        <v>7153</v>
      </c>
      <c r="C110" s="52">
        <v>33.6</v>
      </c>
      <c r="D110" s="99">
        <v>5318</v>
      </c>
      <c r="E110" s="97">
        <v>29.5</v>
      </c>
      <c r="F110" s="4">
        <v>1190</v>
      </c>
      <c r="G110" s="52">
        <v>78.7</v>
      </c>
      <c r="H110" s="4">
        <v>645</v>
      </c>
      <c r="I110" s="52">
        <v>36.799999999999997</v>
      </c>
    </row>
    <row r="111" spans="1:9" x14ac:dyDescent="0.2">
      <c r="A111" s="13" t="s">
        <v>36</v>
      </c>
      <c r="B111" s="4">
        <v>850</v>
      </c>
      <c r="C111" s="52">
        <v>4</v>
      </c>
      <c r="D111" s="99">
        <v>497</v>
      </c>
      <c r="E111" s="97">
        <v>2.8</v>
      </c>
      <c r="F111" s="4">
        <v>103</v>
      </c>
      <c r="G111" s="52">
        <v>6.8</v>
      </c>
      <c r="H111" s="4">
        <v>250</v>
      </c>
      <c r="I111" s="52">
        <v>14.2</v>
      </c>
    </row>
    <row r="112" spans="1:9" x14ac:dyDescent="0.2">
      <c r="A112" s="13" t="s">
        <v>13</v>
      </c>
      <c r="B112" s="4">
        <v>13207</v>
      </c>
      <c r="C112" s="52">
        <v>62</v>
      </c>
      <c r="D112" s="99">
        <v>12138</v>
      </c>
      <c r="E112" s="97">
        <v>67.3</v>
      </c>
      <c r="F112" s="4">
        <v>218</v>
      </c>
      <c r="G112" s="52">
        <v>14.4</v>
      </c>
      <c r="H112" s="4">
        <v>851</v>
      </c>
      <c r="I112" s="52">
        <v>48.5</v>
      </c>
    </row>
    <row r="113" spans="1:9" x14ac:dyDescent="0.2">
      <c r="A113" s="44" t="s">
        <v>21</v>
      </c>
      <c r="B113" s="8">
        <v>21312</v>
      </c>
      <c r="C113" s="53">
        <v>100</v>
      </c>
      <c r="D113" s="100">
        <v>18045</v>
      </c>
      <c r="E113" s="107">
        <v>100</v>
      </c>
      <c r="F113" s="8">
        <v>1512</v>
      </c>
      <c r="G113" s="53">
        <v>100</v>
      </c>
      <c r="H113" s="8">
        <v>1756</v>
      </c>
      <c r="I113" s="53">
        <v>100</v>
      </c>
    </row>
    <row r="114" spans="1:9" x14ac:dyDescent="0.2">
      <c r="A114" s="26" t="s">
        <v>39</v>
      </c>
      <c r="B114" s="4"/>
      <c r="C114" s="52"/>
      <c r="D114" s="99"/>
      <c r="E114" s="97"/>
      <c r="F114" s="4"/>
      <c r="G114" s="52"/>
      <c r="H114" s="4"/>
      <c r="I114" s="52"/>
    </row>
    <row r="115" spans="1:9" x14ac:dyDescent="0.2">
      <c r="A115" s="13" t="s">
        <v>34</v>
      </c>
      <c r="B115" s="4">
        <v>11</v>
      </c>
      <c r="C115" s="52">
        <v>0.1</v>
      </c>
      <c r="D115" s="99">
        <v>5</v>
      </c>
      <c r="E115" s="97">
        <v>0</v>
      </c>
      <c r="F115" s="4">
        <v>0</v>
      </c>
      <c r="G115" s="52">
        <v>0</v>
      </c>
      <c r="H115" s="4">
        <v>6</v>
      </c>
      <c r="I115" s="52">
        <v>0.3</v>
      </c>
    </row>
    <row r="116" spans="1:9" x14ac:dyDescent="0.2">
      <c r="A116" s="13" t="s">
        <v>35</v>
      </c>
      <c r="B116" s="4">
        <v>14938</v>
      </c>
      <c r="C116" s="52">
        <v>53.9</v>
      </c>
      <c r="D116" s="99">
        <v>12449</v>
      </c>
      <c r="E116" s="97">
        <v>51.3</v>
      </c>
      <c r="F116" s="4">
        <v>1101</v>
      </c>
      <c r="G116" s="52">
        <v>74.7</v>
      </c>
      <c r="H116" s="4">
        <v>1388</v>
      </c>
      <c r="I116" s="52">
        <v>71.3</v>
      </c>
    </row>
    <row r="117" spans="1:9" x14ac:dyDescent="0.2">
      <c r="A117" s="13" t="s">
        <v>36</v>
      </c>
      <c r="B117" s="4">
        <v>552</v>
      </c>
      <c r="C117" s="52">
        <v>2</v>
      </c>
      <c r="D117" s="99">
        <v>367</v>
      </c>
      <c r="E117" s="97">
        <v>1.5</v>
      </c>
      <c r="F117" s="4">
        <v>68</v>
      </c>
      <c r="G117" s="52">
        <v>4.5999999999999996</v>
      </c>
      <c r="H117" s="4">
        <v>117</v>
      </c>
      <c r="I117" s="52">
        <v>6</v>
      </c>
    </row>
    <row r="118" spans="1:9" x14ac:dyDescent="0.2">
      <c r="A118" s="13" t="s">
        <v>13</v>
      </c>
      <c r="B118" s="4">
        <v>12199</v>
      </c>
      <c r="C118" s="52">
        <v>44</v>
      </c>
      <c r="D118" s="99">
        <v>11458</v>
      </c>
      <c r="E118" s="97">
        <v>47.2</v>
      </c>
      <c r="F118" s="4">
        <v>305</v>
      </c>
      <c r="G118" s="52">
        <v>20.7</v>
      </c>
      <c r="H118" s="4">
        <v>436</v>
      </c>
      <c r="I118" s="52">
        <v>22.4</v>
      </c>
    </row>
    <row r="119" spans="1:9" x14ac:dyDescent="0.2">
      <c r="A119" s="44" t="s">
        <v>21</v>
      </c>
      <c r="B119" s="8">
        <v>27699</v>
      </c>
      <c r="C119" s="53">
        <v>100</v>
      </c>
      <c r="D119" s="100">
        <v>24279</v>
      </c>
      <c r="E119" s="107">
        <v>100</v>
      </c>
      <c r="F119" s="8">
        <v>1474</v>
      </c>
      <c r="G119" s="53">
        <v>100</v>
      </c>
      <c r="H119" s="8">
        <v>1947</v>
      </c>
      <c r="I119" s="53">
        <v>100</v>
      </c>
    </row>
    <row r="120" spans="1:9" x14ac:dyDescent="0.2">
      <c r="A120" s="38"/>
      <c r="B120" s="8"/>
      <c r="C120" s="53"/>
      <c r="D120" s="8"/>
      <c r="E120" s="53"/>
      <c r="F120" s="8"/>
      <c r="G120" s="53"/>
      <c r="H120" s="8"/>
      <c r="I120" s="53"/>
    </row>
    <row r="121" spans="1:9" x14ac:dyDescent="0.2">
      <c r="A121" s="38"/>
      <c r="B121" s="8"/>
      <c r="C121" s="53"/>
      <c r="D121" s="8"/>
      <c r="E121" s="53"/>
      <c r="F121" s="8"/>
      <c r="G121" s="53"/>
      <c r="H121" s="8"/>
      <c r="I121" s="53"/>
    </row>
    <row r="122" spans="1:9" ht="15" x14ac:dyDescent="0.25">
      <c r="A122" s="3" t="s">
        <v>113</v>
      </c>
      <c r="B122" s="33"/>
    </row>
    <row r="123" spans="1:9" ht="6.75" customHeight="1" x14ac:dyDescent="0.2"/>
    <row r="124" spans="1:9" x14ac:dyDescent="0.2">
      <c r="B124" s="197" t="s">
        <v>21</v>
      </c>
      <c r="C124" s="197"/>
      <c r="D124" s="198" t="s">
        <v>29</v>
      </c>
      <c r="E124" s="198"/>
      <c r="F124" s="197" t="s">
        <v>30</v>
      </c>
      <c r="G124" s="197"/>
      <c r="H124" s="197" t="s">
        <v>31</v>
      </c>
      <c r="I124" s="197"/>
    </row>
    <row r="125" spans="1:9" x14ac:dyDescent="0.2">
      <c r="A125" s="30"/>
      <c r="B125" s="73" t="s">
        <v>32</v>
      </c>
      <c r="C125" s="73" t="s">
        <v>33</v>
      </c>
      <c r="D125" s="105" t="s">
        <v>32</v>
      </c>
      <c r="E125" s="105" t="s">
        <v>33</v>
      </c>
      <c r="F125" s="73" t="s">
        <v>32</v>
      </c>
      <c r="G125" s="73" t="s">
        <v>33</v>
      </c>
      <c r="H125" s="73" t="s">
        <v>32</v>
      </c>
      <c r="I125" s="73" t="s">
        <v>33</v>
      </c>
    </row>
    <row r="126" spans="1:9" x14ac:dyDescent="0.2">
      <c r="A126" s="26" t="s">
        <v>28</v>
      </c>
      <c r="B126" s="42"/>
      <c r="C126" s="42"/>
      <c r="D126" s="106"/>
      <c r="E126" s="106"/>
      <c r="F126" s="42"/>
      <c r="G126" s="42"/>
      <c r="H126" s="42"/>
      <c r="I126" s="42"/>
    </row>
    <row r="127" spans="1:9" x14ac:dyDescent="0.2">
      <c r="A127" s="13" t="s">
        <v>34</v>
      </c>
      <c r="B127" s="4">
        <v>117</v>
      </c>
      <c r="C127" s="52">
        <v>0.2</v>
      </c>
      <c r="D127" s="99">
        <v>101</v>
      </c>
      <c r="E127" s="97">
        <v>0.2</v>
      </c>
      <c r="F127" s="4">
        <v>0</v>
      </c>
      <c r="G127" s="52">
        <v>0</v>
      </c>
      <c r="H127" s="4">
        <v>16</v>
      </c>
      <c r="I127" s="52">
        <v>0.4</v>
      </c>
    </row>
    <row r="128" spans="1:9" x14ac:dyDescent="0.2">
      <c r="A128" s="13" t="s">
        <v>35</v>
      </c>
      <c r="B128" s="4">
        <v>25727</v>
      </c>
      <c r="C128" s="52">
        <v>46.1</v>
      </c>
      <c r="D128" s="99">
        <v>20917</v>
      </c>
      <c r="E128" s="97">
        <v>43.6</v>
      </c>
      <c r="F128" s="4">
        <v>3033</v>
      </c>
      <c r="G128" s="52">
        <v>75.7</v>
      </c>
      <c r="H128" s="4">
        <v>1778</v>
      </c>
      <c r="I128" s="52">
        <v>46.5</v>
      </c>
    </row>
    <row r="129" spans="1:9" x14ac:dyDescent="0.2">
      <c r="A129" s="13" t="s">
        <v>36</v>
      </c>
      <c r="B129" s="4">
        <v>2000</v>
      </c>
      <c r="C129" s="52">
        <v>3.6</v>
      </c>
      <c r="D129" s="99">
        <v>1317</v>
      </c>
      <c r="E129" s="97">
        <v>2.7</v>
      </c>
      <c r="F129" s="4">
        <v>204</v>
      </c>
      <c r="G129" s="52">
        <v>5.0999999999999996</v>
      </c>
      <c r="H129" s="4">
        <v>479</v>
      </c>
      <c r="I129" s="52">
        <v>12.5</v>
      </c>
    </row>
    <row r="130" spans="1:9" x14ac:dyDescent="0.2">
      <c r="A130" s="13" t="s">
        <v>13</v>
      </c>
      <c r="B130" s="4">
        <v>27966</v>
      </c>
      <c r="C130" s="52">
        <v>50.1</v>
      </c>
      <c r="D130" s="99">
        <v>25647</v>
      </c>
      <c r="E130" s="97">
        <v>53.5</v>
      </c>
      <c r="F130" s="4">
        <v>770</v>
      </c>
      <c r="G130" s="52">
        <v>19.2</v>
      </c>
      <c r="H130" s="4">
        <v>1549</v>
      </c>
      <c r="I130" s="52">
        <v>40.5</v>
      </c>
    </row>
    <row r="131" spans="1:9" x14ac:dyDescent="0.2">
      <c r="A131" s="44" t="s">
        <v>21</v>
      </c>
      <c r="B131" s="8">
        <v>55809</v>
      </c>
      <c r="C131" s="53">
        <v>100</v>
      </c>
      <c r="D131" s="100">
        <v>47981</v>
      </c>
      <c r="E131" s="107">
        <v>100</v>
      </c>
      <c r="F131" s="8">
        <v>4005</v>
      </c>
      <c r="G131" s="53">
        <v>100</v>
      </c>
      <c r="H131" s="8">
        <v>3823</v>
      </c>
      <c r="I131" s="53">
        <v>100</v>
      </c>
    </row>
    <row r="132" spans="1:9" x14ac:dyDescent="0.2">
      <c r="A132" s="26" t="s">
        <v>37</v>
      </c>
      <c r="B132" s="8"/>
      <c r="C132" s="53"/>
      <c r="D132" s="100"/>
      <c r="E132" s="107"/>
      <c r="F132" s="8"/>
      <c r="G132" s="53"/>
      <c r="H132" s="8"/>
      <c r="I132" s="53"/>
    </row>
    <row r="133" spans="1:9" x14ac:dyDescent="0.2">
      <c r="A133" s="13" t="s">
        <v>34</v>
      </c>
      <c r="B133" s="4">
        <v>57</v>
      </c>
      <c r="C133" s="52">
        <v>1</v>
      </c>
      <c r="D133" s="99">
        <v>57</v>
      </c>
      <c r="E133" s="97">
        <v>1.1000000000000001</v>
      </c>
      <c r="F133" s="4">
        <v>0</v>
      </c>
      <c r="G133" s="52">
        <v>0</v>
      </c>
      <c r="H133" s="4">
        <v>0</v>
      </c>
      <c r="I133" s="52">
        <v>0</v>
      </c>
    </row>
    <row r="134" spans="1:9" x14ac:dyDescent="0.2">
      <c r="A134" s="13" t="s">
        <v>35</v>
      </c>
      <c r="B134" s="4">
        <v>2258</v>
      </c>
      <c r="C134" s="52">
        <v>38.6</v>
      </c>
      <c r="D134" s="99">
        <v>1707</v>
      </c>
      <c r="E134" s="97">
        <v>34.299999999999997</v>
      </c>
      <c r="F134" s="4">
        <v>382</v>
      </c>
      <c r="G134" s="52">
        <v>80.3</v>
      </c>
      <c r="H134" s="4">
        <v>169</v>
      </c>
      <c r="I134" s="52">
        <v>43.7</v>
      </c>
    </row>
    <row r="135" spans="1:9" x14ac:dyDescent="0.2">
      <c r="A135" s="13" t="s">
        <v>36</v>
      </c>
      <c r="B135" s="4">
        <v>313</v>
      </c>
      <c r="C135" s="52">
        <v>5.4</v>
      </c>
      <c r="D135" s="99">
        <v>245</v>
      </c>
      <c r="E135" s="97">
        <v>4.9000000000000004</v>
      </c>
      <c r="F135" s="4">
        <v>24</v>
      </c>
      <c r="G135" s="52">
        <v>5</v>
      </c>
      <c r="H135" s="4">
        <v>44</v>
      </c>
      <c r="I135" s="52">
        <v>11.4</v>
      </c>
    </row>
    <row r="136" spans="1:9" x14ac:dyDescent="0.2">
      <c r="A136" s="13" t="s">
        <v>13</v>
      </c>
      <c r="B136" s="4">
        <v>3218</v>
      </c>
      <c r="C136" s="52">
        <v>55</v>
      </c>
      <c r="D136" s="99">
        <v>2974</v>
      </c>
      <c r="E136" s="97">
        <v>59.7</v>
      </c>
      <c r="F136" s="4">
        <v>70</v>
      </c>
      <c r="G136" s="52">
        <v>14.7</v>
      </c>
      <c r="H136" s="4">
        <v>174</v>
      </c>
      <c r="I136" s="52">
        <v>45</v>
      </c>
    </row>
    <row r="137" spans="1:9" x14ac:dyDescent="0.2">
      <c r="A137" s="44" t="s">
        <v>21</v>
      </c>
      <c r="B137" s="8">
        <v>5846</v>
      </c>
      <c r="C137" s="53">
        <v>100</v>
      </c>
      <c r="D137" s="100">
        <v>4983</v>
      </c>
      <c r="E137" s="107">
        <v>100</v>
      </c>
      <c r="F137" s="8">
        <v>476</v>
      </c>
      <c r="G137" s="53">
        <v>100</v>
      </c>
      <c r="H137" s="8">
        <v>387</v>
      </c>
      <c r="I137" s="53">
        <v>100</v>
      </c>
    </row>
    <row r="138" spans="1:9" x14ac:dyDescent="0.2">
      <c r="A138" s="26" t="s">
        <v>38</v>
      </c>
      <c r="B138" s="4"/>
      <c r="C138" s="52"/>
      <c r="D138" s="99"/>
      <c r="E138" s="97"/>
      <c r="F138" s="4"/>
      <c r="G138" s="52"/>
      <c r="H138" s="4"/>
      <c r="I138" s="52"/>
    </row>
    <row r="139" spans="1:9" x14ac:dyDescent="0.2">
      <c r="A139" s="13" t="s">
        <v>34</v>
      </c>
      <c r="B139" s="4">
        <v>44</v>
      </c>
      <c r="C139" s="52">
        <v>0.2</v>
      </c>
      <c r="D139" s="99">
        <v>32</v>
      </c>
      <c r="E139" s="97">
        <v>0.2</v>
      </c>
      <c r="F139" s="4">
        <v>0</v>
      </c>
      <c r="G139" s="52">
        <v>0</v>
      </c>
      <c r="H139" s="4">
        <v>12</v>
      </c>
      <c r="I139" s="52">
        <v>0.8</v>
      </c>
    </row>
    <row r="140" spans="1:9" x14ac:dyDescent="0.2">
      <c r="A140" s="13" t="s">
        <v>35</v>
      </c>
      <c r="B140" s="4">
        <v>6941</v>
      </c>
      <c r="C140" s="52">
        <v>32.9</v>
      </c>
      <c r="D140" s="99">
        <v>5215</v>
      </c>
      <c r="E140" s="97">
        <v>29.5</v>
      </c>
      <c r="F140" s="4">
        <v>1401</v>
      </c>
      <c r="G140" s="52">
        <v>75.3</v>
      </c>
      <c r="H140" s="4">
        <v>324</v>
      </c>
      <c r="I140" s="52">
        <v>21.3</v>
      </c>
    </row>
    <row r="141" spans="1:9" x14ac:dyDescent="0.2">
      <c r="A141" s="13" t="s">
        <v>36</v>
      </c>
      <c r="B141" s="4">
        <v>1001</v>
      </c>
      <c r="C141" s="52">
        <v>4.7</v>
      </c>
      <c r="D141" s="99">
        <v>636</v>
      </c>
      <c r="E141" s="97">
        <v>3.6</v>
      </c>
      <c r="F141" s="4">
        <v>99</v>
      </c>
      <c r="G141" s="52">
        <v>5.3</v>
      </c>
      <c r="H141" s="4">
        <v>266</v>
      </c>
      <c r="I141" s="52">
        <v>17.5</v>
      </c>
    </row>
    <row r="142" spans="1:9" x14ac:dyDescent="0.2">
      <c r="A142" s="13" t="s">
        <v>13</v>
      </c>
      <c r="B142" s="4">
        <v>13102</v>
      </c>
      <c r="C142" s="52">
        <v>62.1</v>
      </c>
      <c r="D142" s="99">
        <v>11822</v>
      </c>
      <c r="E142" s="97">
        <v>66.8</v>
      </c>
      <c r="F142" s="4">
        <v>360</v>
      </c>
      <c r="G142" s="52">
        <v>19.399999999999999</v>
      </c>
      <c r="H142" s="4">
        <v>920</v>
      </c>
      <c r="I142" s="52">
        <v>60.4</v>
      </c>
    </row>
    <row r="143" spans="1:9" x14ac:dyDescent="0.2">
      <c r="A143" s="44" t="s">
        <v>21</v>
      </c>
      <c r="B143" s="8">
        <v>21087</v>
      </c>
      <c r="C143" s="53">
        <v>100</v>
      </c>
      <c r="D143" s="100">
        <v>17704</v>
      </c>
      <c r="E143" s="107">
        <v>100</v>
      </c>
      <c r="F143" s="8">
        <v>1860</v>
      </c>
      <c r="G143" s="53">
        <v>100</v>
      </c>
      <c r="H143" s="8">
        <v>1523</v>
      </c>
      <c r="I143" s="53">
        <v>100</v>
      </c>
    </row>
    <row r="144" spans="1:9" x14ac:dyDescent="0.2">
      <c r="A144" s="26" t="s">
        <v>39</v>
      </c>
      <c r="B144" s="4"/>
      <c r="C144" s="52"/>
      <c r="D144" s="99"/>
      <c r="E144" s="97"/>
      <c r="F144" s="4"/>
      <c r="G144" s="52"/>
      <c r="H144" s="4"/>
      <c r="I144" s="52"/>
    </row>
    <row r="145" spans="1:9" x14ac:dyDescent="0.2">
      <c r="A145" s="13" t="s">
        <v>34</v>
      </c>
      <c r="B145" s="4">
        <v>16</v>
      </c>
      <c r="C145" s="52">
        <v>0.1</v>
      </c>
      <c r="D145" s="99">
        <v>12</v>
      </c>
      <c r="E145" s="97">
        <v>0</v>
      </c>
      <c r="F145" s="4">
        <v>0</v>
      </c>
      <c r="G145" s="52">
        <v>0</v>
      </c>
      <c r="H145" s="4">
        <v>4</v>
      </c>
      <c r="I145" s="52">
        <v>0.2</v>
      </c>
    </row>
    <row r="146" spans="1:9" x14ac:dyDescent="0.2">
      <c r="A146" s="13" t="s">
        <v>35</v>
      </c>
      <c r="B146" s="4">
        <v>16528</v>
      </c>
      <c r="C146" s="52">
        <v>57.2</v>
      </c>
      <c r="D146" s="99">
        <v>13995</v>
      </c>
      <c r="E146" s="97">
        <v>55.3</v>
      </c>
      <c r="F146" s="4">
        <v>1249</v>
      </c>
      <c r="G146" s="52">
        <v>74.8</v>
      </c>
      <c r="H146" s="4">
        <v>1284</v>
      </c>
      <c r="I146" s="52">
        <v>67.2</v>
      </c>
    </row>
    <row r="147" spans="1:9" x14ac:dyDescent="0.2">
      <c r="A147" s="13" t="s">
        <v>36</v>
      </c>
      <c r="B147" s="4">
        <v>686</v>
      </c>
      <c r="C147" s="52">
        <v>2.4</v>
      </c>
      <c r="D147" s="99">
        <v>436</v>
      </c>
      <c r="E147" s="97">
        <v>1.7</v>
      </c>
      <c r="F147" s="4">
        <v>81</v>
      </c>
      <c r="G147" s="52">
        <v>4.9000000000000004</v>
      </c>
      <c r="H147" s="4">
        <v>169</v>
      </c>
      <c r="I147" s="52">
        <v>8.8000000000000007</v>
      </c>
    </row>
    <row r="148" spans="1:9" x14ac:dyDescent="0.2">
      <c r="A148" s="13" t="s">
        <v>13</v>
      </c>
      <c r="B148" s="4">
        <v>11646</v>
      </c>
      <c r="C148" s="52">
        <v>40.299999999999997</v>
      </c>
      <c r="D148" s="99">
        <v>10851</v>
      </c>
      <c r="E148" s="97">
        <v>42.9</v>
      </c>
      <c r="F148" s="4">
        <v>340</v>
      </c>
      <c r="G148" s="52">
        <v>20.399999999999999</v>
      </c>
      <c r="H148" s="4">
        <v>455</v>
      </c>
      <c r="I148" s="52">
        <v>23.8</v>
      </c>
    </row>
    <row r="149" spans="1:9" x14ac:dyDescent="0.2">
      <c r="A149" s="44" t="s">
        <v>21</v>
      </c>
      <c r="B149" s="8">
        <v>28876</v>
      </c>
      <c r="C149" s="53">
        <v>100</v>
      </c>
      <c r="D149" s="100">
        <v>25294</v>
      </c>
      <c r="E149" s="107">
        <v>100</v>
      </c>
      <c r="F149" s="8">
        <v>1670</v>
      </c>
      <c r="G149" s="53">
        <v>100</v>
      </c>
      <c r="H149" s="8">
        <v>1912</v>
      </c>
      <c r="I149" s="53">
        <v>100</v>
      </c>
    </row>
    <row r="150" spans="1:9" x14ac:dyDescent="0.2">
      <c r="A150" s="38"/>
      <c r="B150" s="8"/>
      <c r="C150" s="53"/>
      <c r="D150" s="8"/>
      <c r="E150" s="53"/>
      <c r="F150" s="8"/>
      <c r="G150" s="53"/>
      <c r="H150" s="8"/>
      <c r="I150" s="53"/>
    </row>
    <row r="152" spans="1:9" ht="15" x14ac:dyDescent="0.25">
      <c r="A152" s="3" t="s">
        <v>114</v>
      </c>
      <c r="B152" s="33"/>
    </row>
    <row r="153" spans="1:9" ht="6.75" customHeight="1" x14ac:dyDescent="0.2"/>
    <row r="154" spans="1:9" x14ac:dyDescent="0.2">
      <c r="B154" s="197" t="s">
        <v>21</v>
      </c>
      <c r="C154" s="197"/>
      <c r="D154" s="198" t="s">
        <v>29</v>
      </c>
      <c r="E154" s="198"/>
      <c r="F154" s="197" t="s">
        <v>30</v>
      </c>
      <c r="G154" s="197"/>
      <c r="H154" s="197" t="s">
        <v>31</v>
      </c>
      <c r="I154" s="197"/>
    </row>
    <row r="155" spans="1:9" x14ac:dyDescent="0.2">
      <c r="A155" s="30"/>
      <c r="B155" s="73" t="s">
        <v>32</v>
      </c>
      <c r="C155" s="73" t="s">
        <v>33</v>
      </c>
      <c r="D155" s="105" t="s">
        <v>32</v>
      </c>
      <c r="E155" s="105" t="s">
        <v>33</v>
      </c>
      <c r="F155" s="73" t="s">
        <v>32</v>
      </c>
      <c r="G155" s="73" t="s">
        <v>33</v>
      </c>
      <c r="H155" s="73" t="s">
        <v>32</v>
      </c>
      <c r="I155" s="73" t="s">
        <v>33</v>
      </c>
    </row>
    <row r="156" spans="1:9" x14ac:dyDescent="0.2">
      <c r="A156" s="26" t="s">
        <v>28</v>
      </c>
      <c r="B156" s="42"/>
      <c r="C156" s="42"/>
      <c r="D156" s="106"/>
      <c r="E156" s="106"/>
      <c r="F156" s="42"/>
      <c r="G156" s="42"/>
      <c r="H156" s="42"/>
      <c r="I156" s="42"/>
    </row>
    <row r="157" spans="1:9" x14ac:dyDescent="0.2">
      <c r="A157" s="13" t="s">
        <v>34</v>
      </c>
      <c r="B157" s="4">
        <v>179</v>
      </c>
      <c r="C157" s="52">
        <v>0.3</v>
      </c>
      <c r="D157" s="99">
        <v>154</v>
      </c>
      <c r="E157" s="97">
        <v>0.3</v>
      </c>
      <c r="F157" s="4">
        <v>0</v>
      </c>
      <c r="G157" s="52">
        <v>0</v>
      </c>
      <c r="H157" s="4">
        <v>25</v>
      </c>
      <c r="I157" s="52">
        <v>0.6</v>
      </c>
    </row>
    <row r="158" spans="1:9" x14ac:dyDescent="0.2">
      <c r="A158" s="13" t="s">
        <v>35</v>
      </c>
      <c r="B158" s="4">
        <v>26510</v>
      </c>
      <c r="C158" s="52">
        <v>44.3</v>
      </c>
      <c r="D158" s="99">
        <v>20897</v>
      </c>
      <c r="E158" s="97">
        <v>43.3</v>
      </c>
      <c r="F158" s="4">
        <v>3487</v>
      </c>
      <c r="G158" s="52">
        <v>47.4</v>
      </c>
      <c r="H158" s="4">
        <v>2126</v>
      </c>
      <c r="I158" s="52">
        <v>48.7</v>
      </c>
    </row>
    <row r="159" spans="1:9" x14ac:dyDescent="0.2">
      <c r="A159" s="13" t="s">
        <v>36</v>
      </c>
      <c r="B159" s="4">
        <v>2055</v>
      </c>
      <c r="C159" s="52">
        <v>3.4</v>
      </c>
      <c r="D159" s="99">
        <v>1242</v>
      </c>
      <c r="E159" s="97">
        <v>2.6</v>
      </c>
      <c r="F159" s="4">
        <v>311</v>
      </c>
      <c r="G159" s="52">
        <v>4.2</v>
      </c>
      <c r="H159" s="4">
        <v>502</v>
      </c>
      <c r="I159" s="52">
        <v>11.5</v>
      </c>
    </row>
    <row r="160" spans="1:9" x14ac:dyDescent="0.2">
      <c r="A160" s="13" t="s">
        <v>13</v>
      </c>
      <c r="B160" s="4">
        <v>31171</v>
      </c>
      <c r="C160" s="52">
        <v>52</v>
      </c>
      <c r="D160" s="99">
        <v>25903</v>
      </c>
      <c r="E160" s="97">
        <v>53.8</v>
      </c>
      <c r="F160" s="4">
        <v>3557</v>
      </c>
      <c r="G160" s="52">
        <v>48.4</v>
      </c>
      <c r="H160" s="4">
        <v>1711</v>
      </c>
      <c r="I160" s="52">
        <v>39.200000000000003</v>
      </c>
    </row>
    <row r="161" spans="1:9" x14ac:dyDescent="0.2">
      <c r="A161" s="44" t="s">
        <v>21</v>
      </c>
      <c r="B161" s="8">
        <v>59915</v>
      </c>
      <c r="C161" s="53">
        <v>100</v>
      </c>
      <c r="D161" s="100">
        <v>48196</v>
      </c>
      <c r="E161" s="107">
        <v>100</v>
      </c>
      <c r="F161" s="8">
        <v>7355</v>
      </c>
      <c r="G161" s="53">
        <v>100</v>
      </c>
      <c r="H161" s="8">
        <v>4365</v>
      </c>
      <c r="I161" s="53">
        <v>100</v>
      </c>
    </row>
    <row r="162" spans="1:9" x14ac:dyDescent="0.2">
      <c r="A162" s="26" t="s">
        <v>37</v>
      </c>
      <c r="B162" s="8"/>
      <c r="C162" s="53"/>
      <c r="D162" s="100"/>
      <c r="E162" s="107"/>
      <c r="F162" s="8"/>
      <c r="G162" s="53"/>
      <c r="H162" s="8"/>
      <c r="I162" s="53"/>
    </row>
    <row r="163" spans="1:9" x14ac:dyDescent="0.2">
      <c r="A163" s="13" t="s">
        <v>34</v>
      </c>
      <c r="B163" s="4">
        <v>85</v>
      </c>
      <c r="C163" s="52">
        <v>1.3</v>
      </c>
      <c r="D163" s="99">
        <v>85</v>
      </c>
      <c r="E163" s="97">
        <v>1.6</v>
      </c>
      <c r="F163" s="4">
        <v>0</v>
      </c>
      <c r="G163" s="52">
        <v>0</v>
      </c>
      <c r="H163" s="4">
        <v>0</v>
      </c>
      <c r="I163" s="52">
        <v>0</v>
      </c>
    </row>
    <row r="164" spans="1:9" x14ac:dyDescent="0.2">
      <c r="A164" s="13" t="s">
        <v>35</v>
      </c>
      <c r="B164" s="4">
        <v>2552</v>
      </c>
      <c r="C164" s="52">
        <v>38.700000000000003</v>
      </c>
      <c r="D164" s="99">
        <v>1894</v>
      </c>
      <c r="E164" s="97">
        <v>35.4</v>
      </c>
      <c r="F164" s="4">
        <v>500</v>
      </c>
      <c r="G164" s="52">
        <v>68.5</v>
      </c>
      <c r="H164" s="4">
        <v>159</v>
      </c>
      <c r="I164" s="52">
        <v>30.4</v>
      </c>
    </row>
    <row r="165" spans="1:9" x14ac:dyDescent="0.2">
      <c r="A165" s="13" t="s">
        <v>36</v>
      </c>
      <c r="B165" s="4">
        <v>362</v>
      </c>
      <c r="C165" s="52">
        <v>5.5</v>
      </c>
      <c r="D165" s="99">
        <v>288</v>
      </c>
      <c r="E165" s="97">
        <v>5.4</v>
      </c>
      <c r="F165" s="4">
        <v>28</v>
      </c>
      <c r="G165" s="52">
        <v>3.8</v>
      </c>
      <c r="H165" s="4">
        <v>45</v>
      </c>
      <c r="I165" s="52">
        <v>8.6</v>
      </c>
    </row>
    <row r="166" spans="1:9" x14ac:dyDescent="0.2">
      <c r="A166" s="13" t="s">
        <v>13</v>
      </c>
      <c r="B166" s="4">
        <v>3601</v>
      </c>
      <c r="C166" s="52">
        <v>54.6</v>
      </c>
      <c r="D166" s="99">
        <v>3080</v>
      </c>
      <c r="E166" s="97">
        <v>57.6</v>
      </c>
      <c r="F166" s="4">
        <v>203</v>
      </c>
      <c r="G166" s="52">
        <v>27.8</v>
      </c>
      <c r="H166" s="4">
        <v>318</v>
      </c>
      <c r="I166" s="52">
        <v>60.8</v>
      </c>
    </row>
    <row r="167" spans="1:9" x14ac:dyDescent="0.2">
      <c r="A167" s="44" t="s">
        <v>21</v>
      </c>
      <c r="B167" s="8">
        <v>6599</v>
      </c>
      <c r="C167" s="53">
        <v>100</v>
      </c>
      <c r="D167" s="100">
        <v>5347</v>
      </c>
      <c r="E167" s="107">
        <v>100</v>
      </c>
      <c r="F167" s="8">
        <v>730</v>
      </c>
      <c r="G167" s="53">
        <v>100</v>
      </c>
      <c r="H167" s="8">
        <v>523</v>
      </c>
      <c r="I167" s="53">
        <v>100</v>
      </c>
    </row>
    <row r="168" spans="1:9" x14ac:dyDescent="0.2">
      <c r="A168" s="26" t="s">
        <v>38</v>
      </c>
      <c r="B168" s="4"/>
      <c r="C168" s="52"/>
      <c r="D168" s="99"/>
      <c r="E168" s="97"/>
      <c r="F168" s="4"/>
      <c r="G168" s="52"/>
      <c r="H168" s="4"/>
      <c r="I168" s="52"/>
    </row>
    <row r="169" spans="1:9" x14ac:dyDescent="0.2">
      <c r="A169" s="13" t="s">
        <v>34</v>
      </c>
      <c r="B169" s="4">
        <v>71</v>
      </c>
      <c r="C169" s="52">
        <v>0.3</v>
      </c>
      <c r="D169" s="99">
        <v>56</v>
      </c>
      <c r="E169" s="97">
        <v>0.3</v>
      </c>
      <c r="F169" s="4">
        <v>0</v>
      </c>
      <c r="G169" s="52">
        <v>0</v>
      </c>
      <c r="H169" s="4">
        <v>15</v>
      </c>
      <c r="I169" s="52">
        <v>0.8</v>
      </c>
    </row>
    <row r="170" spans="1:9" x14ac:dyDescent="0.2">
      <c r="A170" s="13" t="s">
        <v>35</v>
      </c>
      <c r="B170" s="4">
        <v>7499</v>
      </c>
      <c r="C170" s="52">
        <v>31</v>
      </c>
      <c r="D170" s="99">
        <v>5239</v>
      </c>
      <c r="E170" s="97">
        <v>29.3</v>
      </c>
      <c r="F170" s="4">
        <v>1647</v>
      </c>
      <c r="G170" s="52">
        <v>37.299999999999997</v>
      </c>
      <c r="H170" s="4">
        <v>613</v>
      </c>
      <c r="I170" s="52">
        <v>32.799999999999997</v>
      </c>
    </row>
    <row r="171" spans="1:9" x14ac:dyDescent="0.2">
      <c r="A171" s="13" t="s">
        <v>36</v>
      </c>
      <c r="B171" s="4">
        <v>955</v>
      </c>
      <c r="C171" s="52">
        <v>3.9</v>
      </c>
      <c r="D171" s="99">
        <v>488</v>
      </c>
      <c r="E171" s="97">
        <v>2.7</v>
      </c>
      <c r="F171" s="4">
        <v>147</v>
      </c>
      <c r="G171" s="52">
        <v>3.3</v>
      </c>
      <c r="H171" s="4">
        <v>321</v>
      </c>
      <c r="I171" s="52">
        <v>17.2</v>
      </c>
    </row>
    <row r="172" spans="1:9" x14ac:dyDescent="0.2">
      <c r="A172" s="13" t="s">
        <v>13</v>
      </c>
      <c r="B172" s="4">
        <v>15661</v>
      </c>
      <c r="C172" s="52">
        <v>64.8</v>
      </c>
      <c r="D172" s="99">
        <v>12121</v>
      </c>
      <c r="E172" s="97">
        <v>67.7</v>
      </c>
      <c r="F172" s="4">
        <v>2620</v>
      </c>
      <c r="G172" s="52">
        <v>59.4</v>
      </c>
      <c r="H172" s="4">
        <v>921</v>
      </c>
      <c r="I172" s="52">
        <v>49.2</v>
      </c>
    </row>
    <row r="173" spans="1:9" x14ac:dyDescent="0.2">
      <c r="A173" s="44" t="s">
        <v>21</v>
      </c>
      <c r="B173" s="8">
        <v>24186</v>
      </c>
      <c r="C173" s="53">
        <v>100</v>
      </c>
      <c r="D173" s="100">
        <v>17904</v>
      </c>
      <c r="E173" s="107">
        <v>100</v>
      </c>
      <c r="F173" s="8">
        <v>4413</v>
      </c>
      <c r="G173" s="53">
        <v>100</v>
      </c>
      <c r="H173" s="8">
        <v>1870</v>
      </c>
      <c r="I173" s="53">
        <v>100</v>
      </c>
    </row>
    <row r="174" spans="1:9" x14ac:dyDescent="0.2">
      <c r="A174" s="26" t="s">
        <v>39</v>
      </c>
      <c r="B174" s="4"/>
      <c r="C174" s="52"/>
      <c r="D174" s="99"/>
      <c r="E174" s="97"/>
      <c r="F174" s="4"/>
      <c r="G174" s="52"/>
      <c r="H174" s="4"/>
      <c r="I174" s="52"/>
    </row>
    <row r="175" spans="1:9" x14ac:dyDescent="0.2">
      <c r="A175" s="13" t="s">
        <v>34</v>
      </c>
      <c r="B175" s="4">
        <v>24</v>
      </c>
      <c r="C175" s="52">
        <v>0.1</v>
      </c>
      <c r="D175" s="99">
        <v>14</v>
      </c>
      <c r="E175" s="97">
        <v>0</v>
      </c>
      <c r="F175" s="4">
        <v>0</v>
      </c>
      <c r="G175" s="52">
        <v>0</v>
      </c>
      <c r="H175" s="4">
        <v>10</v>
      </c>
      <c r="I175" s="52">
        <v>0.5</v>
      </c>
    </row>
    <row r="176" spans="1:9" x14ac:dyDescent="0.2">
      <c r="A176" s="13" t="s">
        <v>35</v>
      </c>
      <c r="B176" s="4">
        <v>16459</v>
      </c>
      <c r="C176" s="52">
        <v>56.5</v>
      </c>
      <c r="D176" s="99">
        <v>13764</v>
      </c>
      <c r="E176" s="97">
        <v>55.2</v>
      </c>
      <c r="F176" s="4">
        <v>1341</v>
      </c>
      <c r="G176" s="52">
        <v>60.6</v>
      </c>
      <c r="H176" s="4">
        <v>1353</v>
      </c>
      <c r="I176" s="52">
        <v>68.599999999999994</v>
      </c>
    </row>
    <row r="177" spans="1:9" x14ac:dyDescent="0.2">
      <c r="A177" s="13" t="s">
        <v>36</v>
      </c>
      <c r="B177" s="4">
        <v>738</v>
      </c>
      <c r="C177" s="52">
        <v>2.5</v>
      </c>
      <c r="D177" s="99">
        <v>466</v>
      </c>
      <c r="E177" s="97">
        <v>1.9</v>
      </c>
      <c r="F177" s="4">
        <v>136</v>
      </c>
      <c r="G177" s="52">
        <v>6.1</v>
      </c>
      <c r="H177" s="4">
        <v>136</v>
      </c>
      <c r="I177" s="52">
        <v>6.9</v>
      </c>
    </row>
    <row r="178" spans="1:9" x14ac:dyDescent="0.2">
      <c r="A178" s="13" t="s">
        <v>13</v>
      </c>
      <c r="B178" s="4">
        <v>11909</v>
      </c>
      <c r="C178" s="52">
        <v>40.9</v>
      </c>
      <c r="D178" s="99">
        <v>10702</v>
      </c>
      <c r="E178" s="97">
        <v>42.9</v>
      </c>
      <c r="F178" s="4">
        <v>734</v>
      </c>
      <c r="G178" s="52">
        <v>33.200000000000003</v>
      </c>
      <c r="H178" s="4">
        <v>472</v>
      </c>
      <c r="I178" s="52">
        <v>23.9</v>
      </c>
    </row>
    <row r="179" spans="1:9" x14ac:dyDescent="0.2">
      <c r="A179" s="44" t="s">
        <v>21</v>
      </c>
      <c r="B179" s="8">
        <v>29130</v>
      </c>
      <c r="C179" s="53">
        <v>100</v>
      </c>
      <c r="D179" s="100">
        <v>24946</v>
      </c>
      <c r="E179" s="107">
        <v>100</v>
      </c>
      <c r="F179" s="8">
        <v>2212</v>
      </c>
      <c r="G179" s="53">
        <v>100</v>
      </c>
      <c r="H179" s="8">
        <v>1972</v>
      </c>
      <c r="I179" s="53">
        <v>100</v>
      </c>
    </row>
    <row r="182" spans="1:9" ht="15" x14ac:dyDescent="0.25">
      <c r="A182" s="3" t="s">
        <v>115</v>
      </c>
      <c r="B182" s="33"/>
    </row>
    <row r="183" spans="1:9" ht="6.75" customHeight="1" x14ac:dyDescent="0.2"/>
    <row r="184" spans="1:9" x14ac:dyDescent="0.2">
      <c r="B184" s="197" t="s">
        <v>21</v>
      </c>
      <c r="C184" s="197"/>
      <c r="D184" s="198" t="s">
        <v>29</v>
      </c>
      <c r="E184" s="198"/>
      <c r="F184" s="197" t="s">
        <v>30</v>
      </c>
      <c r="G184" s="197"/>
      <c r="H184" s="197" t="s">
        <v>31</v>
      </c>
      <c r="I184" s="197"/>
    </row>
    <row r="185" spans="1:9" x14ac:dyDescent="0.2">
      <c r="A185" s="30"/>
      <c r="B185" s="73" t="s">
        <v>32</v>
      </c>
      <c r="C185" s="73" t="s">
        <v>33</v>
      </c>
      <c r="D185" s="105" t="s">
        <v>32</v>
      </c>
      <c r="E185" s="105" t="s">
        <v>33</v>
      </c>
      <c r="F185" s="73" t="s">
        <v>32</v>
      </c>
      <c r="G185" s="73" t="s">
        <v>33</v>
      </c>
      <c r="H185" s="73" t="s">
        <v>32</v>
      </c>
      <c r="I185" s="73" t="s">
        <v>33</v>
      </c>
    </row>
    <row r="186" spans="1:9" x14ac:dyDescent="0.2">
      <c r="A186" s="26" t="s">
        <v>28</v>
      </c>
      <c r="B186" s="42"/>
      <c r="C186" s="42"/>
      <c r="D186" s="106"/>
      <c r="E186" s="106"/>
      <c r="F186" s="42"/>
      <c r="G186" s="42"/>
      <c r="H186" s="42"/>
      <c r="I186" s="42"/>
    </row>
    <row r="187" spans="1:9" x14ac:dyDescent="0.2">
      <c r="A187" s="13" t="s">
        <v>34</v>
      </c>
      <c r="B187" s="4">
        <v>220</v>
      </c>
      <c r="C187" s="52">
        <v>0.4</v>
      </c>
      <c r="D187" s="99">
        <v>190</v>
      </c>
      <c r="E187" s="97">
        <v>0.4</v>
      </c>
      <c r="F187" s="4">
        <v>8</v>
      </c>
      <c r="G187" s="52">
        <v>0.1</v>
      </c>
      <c r="H187" s="4">
        <v>22</v>
      </c>
      <c r="I187" s="52">
        <v>0.5</v>
      </c>
    </row>
    <row r="188" spans="1:9" x14ac:dyDescent="0.2">
      <c r="A188" s="13" t="s">
        <v>35</v>
      </c>
      <c r="B188" s="4">
        <v>29922</v>
      </c>
      <c r="C188" s="52">
        <v>47.8</v>
      </c>
      <c r="D188" s="99">
        <v>23329</v>
      </c>
      <c r="E188" s="97">
        <v>46.3</v>
      </c>
      <c r="F188" s="4">
        <v>4385</v>
      </c>
      <c r="G188" s="52">
        <v>58.9</v>
      </c>
      <c r="H188" s="4">
        <v>2208</v>
      </c>
      <c r="I188" s="52">
        <v>45.9</v>
      </c>
    </row>
    <row r="189" spans="1:9" x14ac:dyDescent="0.2">
      <c r="A189" s="13" t="s">
        <v>36</v>
      </c>
      <c r="B189" s="4">
        <v>2120</v>
      </c>
      <c r="C189" s="52">
        <v>3.4</v>
      </c>
      <c r="D189" s="99">
        <v>1111</v>
      </c>
      <c r="E189" s="97">
        <v>2.2000000000000002</v>
      </c>
      <c r="F189" s="4">
        <v>346</v>
      </c>
      <c r="G189" s="52">
        <v>4.5999999999999996</v>
      </c>
      <c r="H189" s="4">
        <v>664</v>
      </c>
      <c r="I189" s="52">
        <v>13</v>
      </c>
    </row>
    <row r="190" spans="1:9" x14ac:dyDescent="0.2">
      <c r="A190" s="13" t="s">
        <v>13</v>
      </c>
      <c r="B190" s="4">
        <v>30353</v>
      </c>
      <c r="C190" s="52">
        <v>48.5</v>
      </c>
      <c r="D190" s="99">
        <v>25729</v>
      </c>
      <c r="E190" s="97">
        <v>51.1</v>
      </c>
      <c r="F190" s="4">
        <v>2712</v>
      </c>
      <c r="G190" s="52">
        <v>36.4</v>
      </c>
      <c r="H190" s="4">
        <v>1912</v>
      </c>
      <c r="I190" s="52">
        <v>39.799999999999997</v>
      </c>
    </row>
    <row r="191" spans="1:9" x14ac:dyDescent="0.2">
      <c r="A191" s="44" t="s">
        <v>21</v>
      </c>
      <c r="B191" s="8">
        <v>62615</v>
      </c>
      <c r="C191" s="53">
        <v>100</v>
      </c>
      <c r="D191" s="100">
        <v>50359</v>
      </c>
      <c r="E191" s="107">
        <v>100</v>
      </c>
      <c r="F191" s="8">
        <v>7451</v>
      </c>
      <c r="G191" s="53">
        <v>100</v>
      </c>
      <c r="H191" s="8">
        <v>4806</v>
      </c>
      <c r="I191" s="53">
        <v>100</v>
      </c>
    </row>
    <row r="192" spans="1:9" x14ac:dyDescent="0.2">
      <c r="A192" s="26" t="s">
        <v>37</v>
      </c>
      <c r="B192" s="8"/>
      <c r="C192" s="53"/>
      <c r="D192" s="100"/>
      <c r="E192" s="107"/>
      <c r="F192" s="8"/>
      <c r="G192" s="53"/>
      <c r="H192" s="8"/>
      <c r="I192" s="53"/>
    </row>
    <row r="193" spans="1:9" x14ac:dyDescent="0.2">
      <c r="A193" s="13" t="s">
        <v>34</v>
      </c>
      <c r="B193" s="4">
        <v>117</v>
      </c>
      <c r="C193" s="52">
        <v>1.8</v>
      </c>
      <c r="D193" s="99">
        <v>117</v>
      </c>
      <c r="E193" s="97">
        <v>2.2000000000000002</v>
      </c>
      <c r="F193" s="4">
        <v>0</v>
      </c>
      <c r="G193" s="52">
        <v>0</v>
      </c>
      <c r="H193" s="4">
        <v>0</v>
      </c>
      <c r="I193" s="52">
        <v>0</v>
      </c>
    </row>
    <row r="194" spans="1:9" x14ac:dyDescent="0.2">
      <c r="A194" s="13" t="s">
        <v>35</v>
      </c>
      <c r="B194" s="4">
        <v>2528</v>
      </c>
      <c r="C194" s="52">
        <v>39.1</v>
      </c>
      <c r="D194" s="99">
        <v>1694</v>
      </c>
      <c r="E194" s="97">
        <v>32.5</v>
      </c>
      <c r="F194" s="4">
        <v>633</v>
      </c>
      <c r="G194" s="52">
        <v>87</v>
      </c>
      <c r="H194" s="4">
        <v>201</v>
      </c>
      <c r="I194" s="52">
        <v>37.6</v>
      </c>
    </row>
    <row r="195" spans="1:9" x14ac:dyDescent="0.2">
      <c r="A195" s="13" t="s">
        <v>36</v>
      </c>
      <c r="B195" s="4">
        <v>330</v>
      </c>
      <c r="C195" s="52">
        <v>5.0999999999999996</v>
      </c>
      <c r="D195" s="99">
        <v>236</v>
      </c>
      <c r="E195" s="97">
        <v>4.5</v>
      </c>
      <c r="F195" s="4">
        <v>32</v>
      </c>
      <c r="G195" s="52">
        <v>4.4000000000000004</v>
      </c>
      <c r="H195" s="4">
        <v>63</v>
      </c>
      <c r="I195" s="52">
        <v>11.8</v>
      </c>
    </row>
    <row r="196" spans="1:9" x14ac:dyDescent="0.2">
      <c r="A196" s="13" t="s">
        <v>13</v>
      </c>
      <c r="B196" s="4">
        <v>3492</v>
      </c>
      <c r="C196" s="52">
        <v>54</v>
      </c>
      <c r="D196" s="99">
        <v>3158</v>
      </c>
      <c r="E196" s="97">
        <v>60.7</v>
      </c>
      <c r="F196" s="4">
        <v>63</v>
      </c>
      <c r="G196" s="52">
        <v>8.6999999999999993</v>
      </c>
      <c r="H196" s="4">
        <v>271</v>
      </c>
      <c r="I196" s="52">
        <v>50.7</v>
      </c>
    </row>
    <row r="197" spans="1:9" x14ac:dyDescent="0.2">
      <c r="A197" s="44" t="s">
        <v>21</v>
      </c>
      <c r="B197" s="8">
        <v>6467</v>
      </c>
      <c r="C197" s="53">
        <v>100</v>
      </c>
      <c r="D197" s="100">
        <v>5205</v>
      </c>
      <c r="E197" s="107">
        <v>100</v>
      </c>
      <c r="F197" s="8">
        <v>728</v>
      </c>
      <c r="G197" s="53">
        <v>100</v>
      </c>
      <c r="H197" s="8">
        <v>535</v>
      </c>
      <c r="I197" s="53">
        <v>100</v>
      </c>
    </row>
    <row r="198" spans="1:9" x14ac:dyDescent="0.2">
      <c r="A198" s="26" t="s">
        <v>38</v>
      </c>
      <c r="B198" s="4"/>
      <c r="C198" s="52"/>
      <c r="D198" s="99"/>
      <c r="E198" s="97"/>
      <c r="F198" s="4"/>
      <c r="G198" s="52"/>
      <c r="H198" s="4"/>
      <c r="I198" s="52"/>
    </row>
    <row r="199" spans="1:9" x14ac:dyDescent="0.2">
      <c r="A199" s="13" t="s">
        <v>34</v>
      </c>
      <c r="B199" s="4">
        <v>87</v>
      </c>
      <c r="C199" s="52">
        <v>0.4</v>
      </c>
      <c r="D199" s="99">
        <v>57</v>
      </c>
      <c r="E199" s="97">
        <v>0.3</v>
      </c>
      <c r="F199" s="4">
        <v>8</v>
      </c>
      <c r="G199" s="52">
        <v>0.2</v>
      </c>
      <c r="H199" s="4">
        <v>22</v>
      </c>
      <c r="I199" s="52">
        <v>1.1000000000000001</v>
      </c>
    </row>
    <row r="200" spans="1:9" x14ac:dyDescent="0.2">
      <c r="A200" s="13" t="s">
        <v>35</v>
      </c>
      <c r="B200" s="4">
        <v>8268</v>
      </c>
      <c r="C200" s="52">
        <v>33.799999999999997</v>
      </c>
      <c r="D200" s="99">
        <v>5855</v>
      </c>
      <c r="E200" s="97">
        <v>32.4</v>
      </c>
      <c r="F200" s="4">
        <v>1904</v>
      </c>
      <c r="G200" s="52">
        <v>43.7</v>
      </c>
      <c r="H200" s="4">
        <v>510</v>
      </c>
      <c r="I200" s="52">
        <v>25.2</v>
      </c>
    </row>
    <row r="201" spans="1:9" x14ac:dyDescent="0.2">
      <c r="A201" s="13" t="s">
        <v>36</v>
      </c>
      <c r="B201" s="4">
        <v>947</v>
      </c>
      <c r="C201" s="52">
        <v>3.9</v>
      </c>
      <c r="D201" s="99">
        <v>374</v>
      </c>
      <c r="E201" s="97">
        <v>2.1</v>
      </c>
      <c r="F201" s="4">
        <v>185</v>
      </c>
      <c r="G201" s="52">
        <v>4.2</v>
      </c>
      <c r="H201" s="4">
        <v>388</v>
      </c>
      <c r="I201" s="52">
        <v>19.100000000000001</v>
      </c>
    </row>
    <row r="202" spans="1:9" x14ac:dyDescent="0.2">
      <c r="A202" s="13" t="s">
        <v>13</v>
      </c>
      <c r="B202" s="4">
        <v>15151</v>
      </c>
      <c r="C202" s="52">
        <v>62</v>
      </c>
      <c r="D202" s="99">
        <v>11789</v>
      </c>
      <c r="E202" s="97">
        <v>65.2</v>
      </c>
      <c r="F202" s="4">
        <v>2256</v>
      </c>
      <c r="G202" s="52">
        <v>51.8</v>
      </c>
      <c r="H202" s="4">
        <v>1107</v>
      </c>
      <c r="I202" s="52">
        <v>54.6</v>
      </c>
    </row>
    <row r="203" spans="1:9" x14ac:dyDescent="0.2">
      <c r="A203" s="44" t="s">
        <v>21</v>
      </c>
      <c r="B203" s="8">
        <v>24454</v>
      </c>
      <c r="C203" s="53">
        <v>100</v>
      </c>
      <c r="D203" s="100">
        <v>18074</v>
      </c>
      <c r="E203" s="107">
        <v>100</v>
      </c>
      <c r="F203" s="8">
        <v>4353</v>
      </c>
      <c r="G203" s="53">
        <v>100</v>
      </c>
      <c r="H203" s="8">
        <v>2027</v>
      </c>
      <c r="I203" s="53">
        <v>100</v>
      </c>
    </row>
    <row r="204" spans="1:9" x14ac:dyDescent="0.2">
      <c r="A204" s="26" t="s">
        <v>39</v>
      </c>
      <c r="B204" s="4"/>
      <c r="C204" s="52"/>
      <c r="D204" s="99"/>
      <c r="E204" s="97"/>
      <c r="F204" s="4"/>
      <c r="G204" s="52"/>
      <c r="H204" s="4"/>
      <c r="I204" s="52"/>
    </row>
    <row r="205" spans="1:9" x14ac:dyDescent="0.2">
      <c r="A205" s="13" t="s">
        <v>34</v>
      </c>
      <c r="B205" s="4">
        <v>16</v>
      </c>
      <c r="C205" s="52">
        <v>0.1</v>
      </c>
      <c r="D205" s="99">
        <v>16</v>
      </c>
      <c r="E205" s="97">
        <v>0.1</v>
      </c>
      <c r="F205" s="4">
        <v>0</v>
      </c>
      <c r="G205" s="52">
        <v>0</v>
      </c>
      <c r="H205" s="4">
        <v>0</v>
      </c>
      <c r="I205" s="52">
        <v>0</v>
      </c>
    </row>
    <row r="206" spans="1:9" x14ac:dyDescent="0.2">
      <c r="A206" s="13" t="s">
        <v>35</v>
      </c>
      <c r="B206" s="4">
        <v>19126</v>
      </c>
      <c r="C206" s="52">
        <v>60.3</v>
      </c>
      <c r="D206" s="99">
        <v>15780</v>
      </c>
      <c r="E206" s="97">
        <v>58.3</v>
      </c>
      <c r="F206" s="4">
        <v>1848</v>
      </c>
      <c r="G206" s="52">
        <v>78</v>
      </c>
      <c r="H206" s="4">
        <v>1498</v>
      </c>
      <c r="I206" s="52">
        <v>66.8</v>
      </c>
    </row>
    <row r="207" spans="1:9" x14ac:dyDescent="0.2">
      <c r="A207" s="13" t="s">
        <v>36</v>
      </c>
      <c r="B207" s="4">
        <v>843</v>
      </c>
      <c r="C207" s="52">
        <v>2.7</v>
      </c>
      <c r="D207" s="99">
        <v>502</v>
      </c>
      <c r="E207" s="97">
        <v>1.9</v>
      </c>
      <c r="F207" s="4">
        <v>129</v>
      </c>
      <c r="G207" s="52">
        <v>5.4</v>
      </c>
      <c r="H207" s="4">
        <v>213</v>
      </c>
      <c r="I207" s="52">
        <v>9.5</v>
      </c>
    </row>
    <row r="208" spans="1:9" x14ac:dyDescent="0.2">
      <c r="A208" s="13" t="s">
        <v>13</v>
      </c>
      <c r="B208" s="4">
        <v>11709</v>
      </c>
      <c r="C208" s="52">
        <v>36.9</v>
      </c>
      <c r="D208" s="99">
        <v>10782</v>
      </c>
      <c r="E208" s="97">
        <v>39.799999999999997</v>
      </c>
      <c r="F208" s="4">
        <v>393</v>
      </c>
      <c r="G208" s="52">
        <v>16.600000000000001</v>
      </c>
      <c r="H208" s="4">
        <v>533</v>
      </c>
      <c r="I208" s="52">
        <v>23.8</v>
      </c>
    </row>
    <row r="209" spans="1:9" x14ac:dyDescent="0.2">
      <c r="A209" s="44" t="s">
        <v>21</v>
      </c>
      <c r="B209" s="8">
        <v>31694</v>
      </c>
      <c r="C209" s="53">
        <v>100</v>
      </c>
      <c r="D209" s="100">
        <v>27080</v>
      </c>
      <c r="E209" s="107">
        <v>100</v>
      </c>
      <c r="F209" s="8">
        <v>2370</v>
      </c>
      <c r="G209" s="53">
        <v>100</v>
      </c>
      <c r="H209" s="8">
        <v>2244</v>
      </c>
      <c r="I209" s="53">
        <v>100</v>
      </c>
    </row>
    <row r="210" spans="1:9" x14ac:dyDescent="0.2">
      <c r="A210" s="38"/>
      <c r="B210" s="8"/>
      <c r="C210" s="53"/>
      <c r="D210" s="8"/>
      <c r="E210" s="53"/>
      <c r="F210" s="8"/>
      <c r="G210" s="53"/>
      <c r="H210" s="8"/>
      <c r="I210" s="53"/>
    </row>
    <row r="212" spans="1:9" ht="15" x14ac:dyDescent="0.25">
      <c r="A212" s="3" t="s">
        <v>116</v>
      </c>
      <c r="B212" s="33"/>
    </row>
    <row r="213" spans="1:9" ht="6.75" customHeight="1" x14ac:dyDescent="0.2"/>
    <row r="214" spans="1:9" x14ac:dyDescent="0.2">
      <c r="B214" s="197" t="s">
        <v>21</v>
      </c>
      <c r="C214" s="197"/>
      <c r="D214" s="198" t="s">
        <v>29</v>
      </c>
      <c r="E214" s="198"/>
      <c r="F214" s="197" t="s">
        <v>30</v>
      </c>
      <c r="G214" s="197"/>
      <c r="H214" s="197" t="s">
        <v>31</v>
      </c>
      <c r="I214" s="197"/>
    </row>
    <row r="215" spans="1:9" x14ac:dyDescent="0.2">
      <c r="A215" s="30"/>
      <c r="B215" s="73" t="s">
        <v>32</v>
      </c>
      <c r="C215" s="73" t="s">
        <v>33</v>
      </c>
      <c r="D215" s="105" t="s">
        <v>32</v>
      </c>
      <c r="E215" s="105" t="s">
        <v>33</v>
      </c>
      <c r="F215" s="73" t="s">
        <v>32</v>
      </c>
      <c r="G215" s="73" t="s">
        <v>33</v>
      </c>
      <c r="H215" s="73" t="s">
        <v>32</v>
      </c>
      <c r="I215" s="73" t="s">
        <v>33</v>
      </c>
    </row>
    <row r="216" spans="1:9" x14ac:dyDescent="0.2">
      <c r="A216" s="26" t="s">
        <v>28</v>
      </c>
      <c r="B216" s="42"/>
      <c r="C216" s="42"/>
      <c r="D216" s="106"/>
      <c r="E216" s="106"/>
      <c r="F216" s="42"/>
      <c r="G216" s="42"/>
      <c r="H216" s="42"/>
      <c r="I216" s="42"/>
    </row>
    <row r="217" spans="1:9" x14ac:dyDescent="0.2">
      <c r="A217" s="13" t="s">
        <v>34</v>
      </c>
      <c r="B217" s="4">
        <v>133</v>
      </c>
      <c r="C217" s="52">
        <v>2E-3</v>
      </c>
      <c r="D217" s="99">
        <v>98</v>
      </c>
      <c r="E217" s="97">
        <v>2E-3</v>
      </c>
      <c r="F217" s="4">
        <v>5</v>
      </c>
      <c r="G217" s="52">
        <v>1E-3</v>
      </c>
      <c r="H217" s="4">
        <v>30</v>
      </c>
      <c r="I217" s="52">
        <v>6.0000000000000001E-3</v>
      </c>
    </row>
    <row r="218" spans="1:9" x14ac:dyDescent="0.2">
      <c r="A218" s="13" t="s">
        <v>35</v>
      </c>
      <c r="B218" s="4">
        <v>32350</v>
      </c>
      <c r="C218" s="52">
        <v>0.51200000000000001</v>
      </c>
      <c r="D218" s="99">
        <v>24525</v>
      </c>
      <c r="E218" s="97">
        <v>0.49299999999999999</v>
      </c>
      <c r="F218" s="4">
        <v>5435</v>
      </c>
      <c r="G218" s="52">
        <v>0.66</v>
      </c>
      <c r="H218" s="4">
        <v>2390</v>
      </c>
      <c r="I218" s="52">
        <v>0.47099999999999997</v>
      </c>
    </row>
    <row r="219" spans="1:9" x14ac:dyDescent="0.2">
      <c r="A219" s="13" t="s">
        <v>36</v>
      </c>
      <c r="B219" s="4">
        <v>2229</v>
      </c>
      <c r="C219" s="52">
        <v>3.5000000000000003E-2</v>
      </c>
      <c r="D219" s="99">
        <v>1108</v>
      </c>
      <c r="E219" s="97">
        <v>2.1999999999999999E-2</v>
      </c>
      <c r="F219" s="4">
        <v>462</v>
      </c>
      <c r="G219" s="52">
        <v>5.6000000000000001E-2</v>
      </c>
      <c r="H219" s="4">
        <v>658</v>
      </c>
      <c r="I219" s="52">
        <v>0.13</v>
      </c>
    </row>
    <row r="220" spans="1:9" x14ac:dyDescent="0.2">
      <c r="A220" s="13" t="s">
        <v>13</v>
      </c>
      <c r="B220" s="4">
        <v>28361</v>
      </c>
      <c r="C220" s="52">
        <v>0.45</v>
      </c>
      <c r="D220" s="99">
        <v>24028</v>
      </c>
      <c r="E220" s="97">
        <v>0.48299999999999998</v>
      </c>
      <c r="F220" s="4">
        <v>2336</v>
      </c>
      <c r="G220" s="52">
        <v>0.28299999999999997</v>
      </c>
      <c r="H220" s="4">
        <v>1997</v>
      </c>
      <c r="I220" s="52">
        <v>0.39300000000000002</v>
      </c>
    </row>
    <row r="221" spans="1:9" x14ac:dyDescent="0.2">
      <c r="A221" s="44" t="s">
        <v>21</v>
      </c>
      <c r="B221" s="8">
        <v>63073</v>
      </c>
      <c r="C221" s="53">
        <v>100</v>
      </c>
      <c r="D221" s="100">
        <v>49760</v>
      </c>
      <c r="E221" s="107">
        <v>100</v>
      </c>
      <c r="F221" s="8">
        <v>8238</v>
      </c>
      <c r="G221" s="53">
        <v>100</v>
      </c>
      <c r="H221" s="8">
        <v>5075</v>
      </c>
      <c r="I221" s="53">
        <v>100</v>
      </c>
    </row>
    <row r="222" spans="1:9" x14ac:dyDescent="0.2">
      <c r="A222" s="26" t="s">
        <v>37</v>
      </c>
      <c r="B222" s="8"/>
      <c r="C222" s="53"/>
      <c r="D222" s="100"/>
      <c r="E222" s="107"/>
      <c r="F222" s="8"/>
      <c r="G222" s="53"/>
      <c r="H222" s="8"/>
      <c r="I222" s="53"/>
    </row>
    <row r="223" spans="1:9" x14ac:dyDescent="0.2">
      <c r="A223" s="13" t="s">
        <v>34</v>
      </c>
      <c r="B223" s="4">
        <v>51</v>
      </c>
      <c r="C223" s="52">
        <v>8.9999999999999993E-3</v>
      </c>
      <c r="D223" s="99">
        <v>51</v>
      </c>
      <c r="E223" s="97">
        <v>1.0999999999999999E-2</v>
      </c>
      <c r="F223" s="4">
        <v>0</v>
      </c>
      <c r="G223" s="52">
        <v>0</v>
      </c>
      <c r="H223" s="4">
        <v>0</v>
      </c>
      <c r="I223" s="52">
        <v>0</v>
      </c>
    </row>
    <row r="224" spans="1:9" x14ac:dyDescent="0.2">
      <c r="A224" s="13" t="s">
        <v>35</v>
      </c>
      <c r="B224" s="4">
        <v>2581</v>
      </c>
      <c r="C224" s="52">
        <v>0.432</v>
      </c>
      <c r="D224" s="99">
        <v>1612</v>
      </c>
      <c r="E224" s="97">
        <v>0.34899999999999998</v>
      </c>
      <c r="F224" s="4">
        <v>739</v>
      </c>
      <c r="G224" s="52">
        <v>0.86399999999999999</v>
      </c>
      <c r="H224" s="4">
        <v>230</v>
      </c>
      <c r="I224" s="52">
        <v>0.46600000000000003</v>
      </c>
    </row>
    <row r="225" spans="1:9" x14ac:dyDescent="0.2">
      <c r="A225" s="13" t="s">
        <v>36</v>
      </c>
      <c r="B225" s="4">
        <v>330</v>
      </c>
      <c r="C225" s="52">
        <v>5.5E-2</v>
      </c>
      <c r="D225" s="99">
        <v>222</v>
      </c>
      <c r="E225" s="97">
        <v>4.8000000000000001E-2</v>
      </c>
      <c r="F225" s="4">
        <v>57</v>
      </c>
      <c r="G225" s="52">
        <v>6.6000000000000003E-2</v>
      </c>
      <c r="H225" s="4">
        <v>51</v>
      </c>
      <c r="I225" s="52">
        <v>0.10299999999999999</v>
      </c>
    </row>
    <row r="226" spans="1:9" x14ac:dyDescent="0.2">
      <c r="A226" s="13" t="s">
        <v>13</v>
      </c>
      <c r="B226" s="4">
        <v>3006</v>
      </c>
      <c r="C226" s="52">
        <v>0.504</v>
      </c>
      <c r="D226" s="99">
        <v>2733</v>
      </c>
      <c r="E226" s="97">
        <v>0.59199999999999997</v>
      </c>
      <c r="F226" s="4">
        <v>60</v>
      </c>
      <c r="G226" s="52">
        <v>7.0000000000000007E-2</v>
      </c>
      <c r="H226" s="4">
        <v>213</v>
      </c>
      <c r="I226" s="52">
        <v>0.43099999999999999</v>
      </c>
    </row>
    <row r="227" spans="1:9" x14ac:dyDescent="0.2">
      <c r="A227" s="44" t="s">
        <v>21</v>
      </c>
      <c r="B227" s="8">
        <v>5968</v>
      </c>
      <c r="C227" s="53">
        <v>100</v>
      </c>
      <c r="D227" s="100">
        <v>4619</v>
      </c>
      <c r="E227" s="107">
        <v>100</v>
      </c>
      <c r="F227" s="8">
        <v>855</v>
      </c>
      <c r="G227" s="53">
        <v>100</v>
      </c>
      <c r="H227" s="8">
        <v>495</v>
      </c>
      <c r="I227" s="53">
        <v>100</v>
      </c>
    </row>
    <row r="228" spans="1:9" x14ac:dyDescent="0.2">
      <c r="A228" s="26" t="s">
        <v>38</v>
      </c>
      <c r="B228" s="4"/>
      <c r="C228" s="52"/>
      <c r="D228" s="99"/>
      <c r="E228" s="97"/>
      <c r="F228" s="4"/>
      <c r="G228" s="52"/>
      <c r="H228" s="4"/>
      <c r="I228" s="52"/>
    </row>
    <row r="229" spans="1:9" x14ac:dyDescent="0.2">
      <c r="A229" s="13" t="s">
        <v>34</v>
      </c>
      <c r="B229" s="4">
        <v>58</v>
      </c>
      <c r="C229" s="52">
        <v>2E-3</v>
      </c>
      <c r="D229" s="99">
        <v>38</v>
      </c>
      <c r="E229" s="97">
        <v>2E-3</v>
      </c>
      <c r="F229" s="4">
        <v>0</v>
      </c>
      <c r="G229" s="52">
        <v>0</v>
      </c>
      <c r="H229" s="4">
        <v>20</v>
      </c>
      <c r="I229" s="52">
        <v>8.9999999999999993E-3</v>
      </c>
    </row>
    <row r="230" spans="1:9" x14ac:dyDescent="0.2">
      <c r="A230" s="13" t="s">
        <v>35</v>
      </c>
      <c r="B230" s="4">
        <v>9038</v>
      </c>
      <c r="C230" s="52">
        <v>0.36899999999999999</v>
      </c>
      <c r="D230" s="99">
        <v>5837</v>
      </c>
      <c r="E230" s="97">
        <v>0.33200000000000002</v>
      </c>
      <c r="F230" s="4">
        <v>2634</v>
      </c>
      <c r="G230" s="52">
        <v>0.55600000000000005</v>
      </c>
      <c r="H230" s="4">
        <v>567</v>
      </c>
      <c r="I230" s="52">
        <v>0.25600000000000001</v>
      </c>
    </row>
    <row r="231" spans="1:9" x14ac:dyDescent="0.2">
      <c r="A231" s="13" t="s">
        <v>36</v>
      </c>
      <c r="B231" s="4">
        <v>1110</v>
      </c>
      <c r="C231" s="52">
        <v>4.4999999999999998E-2</v>
      </c>
      <c r="D231" s="99">
        <v>454</v>
      </c>
      <c r="E231" s="97">
        <v>2.5999999999999999E-2</v>
      </c>
      <c r="F231" s="4">
        <v>239</v>
      </c>
      <c r="G231" s="52">
        <v>0.05</v>
      </c>
      <c r="H231" s="4">
        <v>417</v>
      </c>
      <c r="I231" s="52">
        <v>0.188</v>
      </c>
    </row>
    <row r="232" spans="1:9" x14ac:dyDescent="0.2">
      <c r="A232" s="13" t="s">
        <v>13</v>
      </c>
      <c r="B232" s="4">
        <v>14308</v>
      </c>
      <c r="C232" s="52">
        <v>0.58399999999999996</v>
      </c>
      <c r="D232" s="99">
        <v>11231</v>
      </c>
      <c r="E232" s="97">
        <v>0.64</v>
      </c>
      <c r="F232" s="4">
        <v>1869</v>
      </c>
      <c r="G232" s="52">
        <v>0.39400000000000002</v>
      </c>
      <c r="H232" s="4">
        <v>1208</v>
      </c>
      <c r="I232" s="52">
        <v>0.54600000000000004</v>
      </c>
    </row>
    <row r="233" spans="1:9" x14ac:dyDescent="0.2">
      <c r="A233" s="44" t="s">
        <v>21</v>
      </c>
      <c r="B233" s="8">
        <v>24514</v>
      </c>
      <c r="C233" s="53">
        <v>100</v>
      </c>
      <c r="D233" s="100">
        <v>17560</v>
      </c>
      <c r="E233" s="107">
        <v>100</v>
      </c>
      <c r="F233" s="8">
        <v>4741</v>
      </c>
      <c r="G233" s="53">
        <v>100</v>
      </c>
      <c r="H233" s="8">
        <v>2212</v>
      </c>
      <c r="I233" s="53">
        <v>100</v>
      </c>
    </row>
    <row r="234" spans="1:9" x14ac:dyDescent="0.2">
      <c r="A234" s="26" t="s">
        <v>39</v>
      </c>
      <c r="B234" s="4"/>
      <c r="C234" s="52"/>
      <c r="D234" s="99"/>
      <c r="E234" s="97"/>
      <c r="F234" s="4"/>
      <c r="G234" s="52"/>
      <c r="H234" s="4"/>
      <c r="I234" s="52"/>
    </row>
    <row r="235" spans="1:9" x14ac:dyDescent="0.2">
      <c r="A235" s="13" t="s">
        <v>34</v>
      </c>
      <c r="B235" s="4">
        <v>24</v>
      </c>
      <c r="C235" s="52">
        <v>1E-3</v>
      </c>
      <c r="D235" s="99">
        <v>9</v>
      </c>
      <c r="E235" s="97">
        <v>0</v>
      </c>
      <c r="F235" s="4">
        <v>5</v>
      </c>
      <c r="G235" s="52">
        <v>2E-3</v>
      </c>
      <c r="H235" s="4">
        <v>10</v>
      </c>
      <c r="I235" s="52">
        <v>4.0000000000000001E-3</v>
      </c>
    </row>
    <row r="236" spans="1:9" x14ac:dyDescent="0.2">
      <c r="A236" s="13" t="s">
        <v>35</v>
      </c>
      <c r="B236" s="4">
        <v>20732</v>
      </c>
      <c r="C236" s="52">
        <v>0.63600000000000001</v>
      </c>
      <c r="D236" s="99">
        <v>17077</v>
      </c>
      <c r="E236" s="97">
        <v>0.61899999999999999</v>
      </c>
      <c r="F236" s="4">
        <v>2063</v>
      </c>
      <c r="G236" s="52">
        <v>0.78100000000000003</v>
      </c>
      <c r="H236" s="4">
        <v>1592</v>
      </c>
      <c r="I236" s="52">
        <v>0.67200000000000004</v>
      </c>
    </row>
    <row r="237" spans="1:9" x14ac:dyDescent="0.2">
      <c r="A237" s="13" t="s">
        <v>36</v>
      </c>
      <c r="B237" s="4">
        <v>789</v>
      </c>
      <c r="C237" s="52">
        <v>2.4E-2</v>
      </c>
      <c r="D237" s="99">
        <v>432</v>
      </c>
      <c r="E237" s="97">
        <v>1.6E-2</v>
      </c>
      <c r="F237" s="4">
        <v>167</v>
      </c>
      <c r="G237" s="52">
        <v>6.3E-2</v>
      </c>
      <c r="H237" s="4">
        <v>191</v>
      </c>
      <c r="I237" s="52">
        <v>0.08</v>
      </c>
    </row>
    <row r="238" spans="1:9" x14ac:dyDescent="0.2">
      <c r="A238" s="13" t="s">
        <v>13</v>
      </c>
      <c r="B238" s="4">
        <v>11046</v>
      </c>
      <c r="C238" s="52">
        <v>0.33900000000000002</v>
      </c>
      <c r="D238" s="99">
        <v>10064</v>
      </c>
      <c r="E238" s="97">
        <v>0.36499999999999999</v>
      </c>
      <c r="F238" s="4">
        <v>407</v>
      </c>
      <c r="G238" s="52">
        <v>0.154</v>
      </c>
      <c r="H238" s="4">
        <v>576</v>
      </c>
      <c r="I238" s="52">
        <v>0.24299999999999999</v>
      </c>
    </row>
    <row r="239" spans="1:9" x14ac:dyDescent="0.2">
      <c r="A239" s="44" t="s">
        <v>21</v>
      </c>
      <c r="B239" s="8">
        <v>32591</v>
      </c>
      <c r="C239" s="53">
        <v>100</v>
      </c>
      <c r="D239" s="100">
        <v>27581</v>
      </c>
      <c r="E239" s="107">
        <v>100</v>
      </c>
      <c r="F239" s="8">
        <v>2642</v>
      </c>
      <c r="G239" s="53">
        <v>100</v>
      </c>
      <c r="H239" s="8">
        <v>2369</v>
      </c>
      <c r="I239" s="53">
        <v>100</v>
      </c>
    </row>
    <row r="242" spans="1:9" ht="15" x14ac:dyDescent="0.25">
      <c r="A242" s="3" t="s">
        <v>117</v>
      </c>
      <c r="B242" s="33"/>
    </row>
    <row r="243" spans="1:9" ht="6.75" customHeight="1" x14ac:dyDescent="0.2"/>
    <row r="244" spans="1:9" x14ac:dyDescent="0.2">
      <c r="B244" s="197" t="s">
        <v>21</v>
      </c>
      <c r="C244" s="197"/>
      <c r="D244" s="198" t="s">
        <v>29</v>
      </c>
      <c r="E244" s="198"/>
      <c r="F244" s="197" t="s">
        <v>30</v>
      </c>
      <c r="G244" s="197"/>
      <c r="H244" s="197" t="s">
        <v>31</v>
      </c>
      <c r="I244" s="197"/>
    </row>
    <row r="245" spans="1:9" x14ac:dyDescent="0.2">
      <c r="A245" s="30"/>
      <c r="B245" s="73" t="s">
        <v>32</v>
      </c>
      <c r="C245" s="73" t="s">
        <v>33</v>
      </c>
      <c r="D245" s="105" t="s">
        <v>32</v>
      </c>
      <c r="E245" s="105" t="s">
        <v>33</v>
      </c>
      <c r="F245" s="73" t="s">
        <v>32</v>
      </c>
      <c r="G245" s="73" t="s">
        <v>33</v>
      </c>
      <c r="H245" s="73" t="s">
        <v>32</v>
      </c>
      <c r="I245" s="73" t="s">
        <v>33</v>
      </c>
    </row>
    <row r="246" spans="1:9" x14ac:dyDescent="0.2">
      <c r="A246" s="26" t="s">
        <v>28</v>
      </c>
      <c r="B246" s="42"/>
      <c r="C246" s="42"/>
      <c r="D246" s="106"/>
      <c r="E246" s="106"/>
      <c r="F246" s="42"/>
      <c r="G246" s="42"/>
      <c r="H246" s="42"/>
      <c r="I246" s="42"/>
    </row>
    <row r="247" spans="1:9" x14ac:dyDescent="0.2">
      <c r="A247" s="13" t="s">
        <v>34</v>
      </c>
      <c r="B247" s="4">
        <v>163</v>
      </c>
      <c r="C247" s="52">
        <v>0.3</v>
      </c>
      <c r="D247" s="99">
        <v>117</v>
      </c>
      <c r="E247" s="97">
        <v>0.2</v>
      </c>
      <c r="F247" s="4">
        <v>15</v>
      </c>
      <c r="G247" s="52">
        <v>0.2</v>
      </c>
      <c r="H247" s="4">
        <v>31</v>
      </c>
      <c r="I247" s="52">
        <v>0.7</v>
      </c>
    </row>
    <row r="248" spans="1:9" x14ac:dyDescent="0.2">
      <c r="A248" s="13" t="s">
        <v>35</v>
      </c>
      <c r="B248" s="4">
        <v>31439</v>
      </c>
      <c r="C248" s="52">
        <v>51.6</v>
      </c>
      <c r="D248" s="99">
        <v>23583</v>
      </c>
      <c r="E248" s="97">
        <v>49.2</v>
      </c>
      <c r="F248" s="4">
        <v>6140</v>
      </c>
      <c r="G248" s="52">
        <v>71.3</v>
      </c>
      <c r="H248" s="4">
        <v>1715</v>
      </c>
      <c r="I248" s="52">
        <v>39.299999999999997</v>
      </c>
    </row>
    <row r="249" spans="1:9" x14ac:dyDescent="0.2">
      <c r="A249" s="13" t="s">
        <v>36</v>
      </c>
      <c r="B249" s="4">
        <v>2317</v>
      </c>
      <c r="C249" s="52">
        <v>3.8</v>
      </c>
      <c r="D249" s="99">
        <v>1020</v>
      </c>
      <c r="E249" s="97">
        <v>2.1</v>
      </c>
      <c r="F249" s="4">
        <v>524</v>
      </c>
      <c r="G249" s="52">
        <v>6.1</v>
      </c>
      <c r="H249" s="4">
        <v>773</v>
      </c>
      <c r="I249" s="52">
        <v>17.7</v>
      </c>
    </row>
    <row r="250" spans="1:9" x14ac:dyDescent="0.2">
      <c r="A250" s="13" t="s">
        <v>13</v>
      </c>
      <c r="B250" s="4">
        <v>27030</v>
      </c>
      <c r="C250" s="52">
        <v>44.3</v>
      </c>
      <c r="D250" s="99">
        <v>23255</v>
      </c>
      <c r="E250" s="97">
        <v>48.5</v>
      </c>
      <c r="F250" s="4">
        <v>1928</v>
      </c>
      <c r="G250" s="52">
        <v>22.4</v>
      </c>
      <c r="H250" s="4">
        <v>1846</v>
      </c>
      <c r="I250" s="52">
        <v>42.3</v>
      </c>
    </row>
    <row r="251" spans="1:9" x14ac:dyDescent="0.2">
      <c r="A251" s="44" t="s">
        <v>21</v>
      </c>
      <c r="B251" s="8">
        <v>60949</v>
      </c>
      <c r="C251" s="53">
        <v>100</v>
      </c>
      <c r="D251" s="100">
        <v>47975</v>
      </c>
      <c r="E251" s="107">
        <v>100</v>
      </c>
      <c r="F251" s="8">
        <v>8608</v>
      </c>
      <c r="G251" s="53">
        <v>100</v>
      </c>
      <c r="H251" s="8">
        <v>4366</v>
      </c>
      <c r="I251" s="53">
        <v>100</v>
      </c>
    </row>
    <row r="252" spans="1:9" x14ac:dyDescent="0.2">
      <c r="A252" s="26" t="s">
        <v>37</v>
      </c>
      <c r="B252" s="8"/>
      <c r="C252" s="53"/>
      <c r="D252" s="100"/>
      <c r="E252" s="107"/>
      <c r="F252" s="8"/>
      <c r="G252" s="53"/>
      <c r="H252" s="8"/>
      <c r="I252" s="53"/>
    </row>
    <row r="253" spans="1:9" x14ac:dyDescent="0.2">
      <c r="A253" s="13" t="s">
        <v>34</v>
      </c>
      <c r="B253" s="4">
        <v>55</v>
      </c>
      <c r="C253" s="52">
        <v>1</v>
      </c>
      <c r="D253" s="99">
        <v>55</v>
      </c>
      <c r="E253" s="97">
        <v>1.3</v>
      </c>
      <c r="F253" s="4">
        <v>0</v>
      </c>
      <c r="G253" s="52">
        <v>0</v>
      </c>
      <c r="H253" s="4">
        <v>0</v>
      </c>
      <c r="I253" s="52">
        <v>0</v>
      </c>
    </row>
    <row r="254" spans="1:9" x14ac:dyDescent="0.2">
      <c r="A254" s="13" t="s">
        <v>35</v>
      </c>
      <c r="B254" s="4">
        <v>2267</v>
      </c>
      <c r="C254" s="52">
        <v>39.6</v>
      </c>
      <c r="D254" s="99">
        <v>1325</v>
      </c>
      <c r="E254" s="97">
        <v>30.5</v>
      </c>
      <c r="F254" s="4">
        <v>840</v>
      </c>
      <c r="G254" s="52">
        <v>82.6</v>
      </c>
      <c r="H254" s="4">
        <v>102</v>
      </c>
      <c r="I254" s="52">
        <v>28.2</v>
      </c>
    </row>
    <row r="255" spans="1:9" x14ac:dyDescent="0.2">
      <c r="A255" s="13" t="s">
        <v>36</v>
      </c>
      <c r="B255" s="4">
        <v>349</v>
      </c>
      <c r="C255" s="52">
        <v>6.1</v>
      </c>
      <c r="D255" s="99">
        <v>223</v>
      </c>
      <c r="E255" s="97">
        <v>5.0999999999999996</v>
      </c>
      <c r="F255" s="4">
        <v>35</v>
      </c>
      <c r="G255" s="52">
        <v>3.5</v>
      </c>
      <c r="H255" s="4">
        <v>91</v>
      </c>
      <c r="I255" s="52">
        <v>25.3</v>
      </c>
    </row>
    <row r="256" spans="1:9" x14ac:dyDescent="0.2">
      <c r="A256" s="13" t="s">
        <v>13</v>
      </c>
      <c r="B256" s="4">
        <v>3047</v>
      </c>
      <c r="C256" s="52">
        <v>53.3</v>
      </c>
      <c r="D256" s="99">
        <v>2737</v>
      </c>
      <c r="E256" s="97">
        <v>63.1</v>
      </c>
      <c r="F256" s="4">
        <v>141</v>
      </c>
      <c r="G256" s="52">
        <v>13.9</v>
      </c>
      <c r="H256" s="4">
        <v>169</v>
      </c>
      <c r="I256" s="52">
        <v>46.6</v>
      </c>
    </row>
    <row r="257" spans="1:9" x14ac:dyDescent="0.2">
      <c r="A257" s="44" t="s">
        <v>21</v>
      </c>
      <c r="B257" s="8">
        <v>5718</v>
      </c>
      <c r="C257" s="53">
        <v>100</v>
      </c>
      <c r="D257" s="100">
        <v>4340</v>
      </c>
      <c r="E257" s="107">
        <v>100</v>
      </c>
      <c r="F257" s="8">
        <v>1016</v>
      </c>
      <c r="G257" s="53">
        <v>100</v>
      </c>
      <c r="H257" s="8">
        <v>362</v>
      </c>
      <c r="I257" s="53">
        <v>100</v>
      </c>
    </row>
    <row r="258" spans="1:9" x14ac:dyDescent="0.2">
      <c r="A258" s="26" t="s">
        <v>38</v>
      </c>
      <c r="B258" s="8"/>
      <c r="C258" s="53"/>
      <c r="D258" s="99"/>
      <c r="E258" s="97"/>
      <c r="F258" s="8"/>
      <c r="G258" s="53"/>
      <c r="H258" s="8"/>
      <c r="I258" s="53"/>
    </row>
    <row r="259" spans="1:9" x14ac:dyDescent="0.2">
      <c r="A259" s="13" t="s">
        <v>34</v>
      </c>
      <c r="B259" s="4">
        <v>89</v>
      </c>
      <c r="C259" s="52">
        <v>0.4</v>
      </c>
      <c r="D259" s="99">
        <v>53</v>
      </c>
      <c r="E259" s="97">
        <v>0.3</v>
      </c>
      <c r="F259" s="4">
        <v>5</v>
      </c>
      <c r="G259" s="52">
        <v>0.1</v>
      </c>
      <c r="H259" s="4">
        <v>31</v>
      </c>
      <c r="I259" s="52">
        <v>1.4</v>
      </c>
    </row>
    <row r="260" spans="1:9" x14ac:dyDescent="0.2">
      <c r="A260" s="13" t="s">
        <v>35</v>
      </c>
      <c r="B260" s="4">
        <v>9260</v>
      </c>
      <c r="C260" s="52">
        <v>39.799999999999997</v>
      </c>
      <c r="D260" s="99">
        <v>5738</v>
      </c>
      <c r="E260" s="97">
        <v>34.799999999999997</v>
      </c>
      <c r="F260" s="4">
        <v>2946</v>
      </c>
      <c r="G260" s="52">
        <v>64.400000000000006</v>
      </c>
      <c r="H260" s="4">
        <v>576</v>
      </c>
      <c r="I260" s="52">
        <v>26.2</v>
      </c>
    </row>
    <row r="261" spans="1:9" x14ac:dyDescent="0.2">
      <c r="A261" s="13" t="s">
        <v>36</v>
      </c>
      <c r="B261" s="4">
        <v>1180</v>
      </c>
      <c r="C261" s="52">
        <v>5.0999999999999996</v>
      </c>
      <c r="D261" s="99">
        <v>401</v>
      </c>
      <c r="E261" s="97">
        <v>2.4</v>
      </c>
      <c r="F261" s="4">
        <v>303</v>
      </c>
      <c r="G261" s="52">
        <v>6.6</v>
      </c>
      <c r="H261" s="4">
        <v>476</v>
      </c>
      <c r="I261" s="52">
        <v>21.7</v>
      </c>
    </row>
    <row r="262" spans="1:9" x14ac:dyDescent="0.2">
      <c r="A262" s="13" t="s">
        <v>13</v>
      </c>
      <c r="B262" s="4">
        <v>12734</v>
      </c>
      <c r="C262" s="52">
        <v>54.7</v>
      </c>
      <c r="D262" s="99">
        <v>10301</v>
      </c>
      <c r="E262" s="97">
        <v>62.5</v>
      </c>
      <c r="F262" s="4">
        <v>1320</v>
      </c>
      <c r="G262" s="52">
        <v>28.9</v>
      </c>
      <c r="H262" s="4">
        <v>1113</v>
      </c>
      <c r="I262" s="52">
        <v>50.7</v>
      </c>
    </row>
    <row r="263" spans="1:9" x14ac:dyDescent="0.2">
      <c r="A263" s="44" t="s">
        <v>21</v>
      </c>
      <c r="B263" s="8">
        <v>23263</v>
      </c>
      <c r="C263" s="53">
        <v>100</v>
      </c>
      <c r="D263" s="100">
        <v>16493</v>
      </c>
      <c r="E263" s="107">
        <v>100</v>
      </c>
      <c r="F263" s="8">
        <v>4574</v>
      </c>
      <c r="G263" s="53">
        <v>100</v>
      </c>
      <c r="H263" s="8">
        <v>2196</v>
      </c>
      <c r="I263" s="53">
        <v>100</v>
      </c>
    </row>
    <row r="264" spans="1:9" x14ac:dyDescent="0.2">
      <c r="A264" s="26" t="s">
        <v>39</v>
      </c>
      <c r="B264" s="4"/>
      <c r="C264" s="52"/>
      <c r="D264" s="99"/>
      <c r="E264" s="97"/>
      <c r="F264" s="4"/>
      <c r="G264" s="52"/>
      <c r="H264" s="4"/>
      <c r="I264" s="52"/>
    </row>
    <row r="265" spans="1:9" x14ac:dyDescent="0.2">
      <c r="A265" s="13" t="s">
        <v>34</v>
      </c>
      <c r="B265" s="4">
        <v>19</v>
      </c>
      <c r="C265" s="52">
        <v>0.1</v>
      </c>
      <c r="D265" s="99">
        <v>9</v>
      </c>
      <c r="E265" s="97">
        <v>0</v>
      </c>
      <c r="F265" s="4">
        <v>10</v>
      </c>
      <c r="G265" s="52">
        <v>0.3</v>
      </c>
      <c r="H265" s="4">
        <v>0</v>
      </c>
      <c r="I265" s="52">
        <v>0</v>
      </c>
    </row>
    <row r="266" spans="1:9" x14ac:dyDescent="0.2">
      <c r="A266" s="13" t="s">
        <v>35</v>
      </c>
      <c r="B266" s="4">
        <v>19912</v>
      </c>
      <c r="C266" s="52">
        <v>62.3</v>
      </c>
      <c r="D266" s="99">
        <v>16520</v>
      </c>
      <c r="E266" s="97">
        <v>60.9</v>
      </c>
      <c r="F266" s="4">
        <v>2355</v>
      </c>
      <c r="G266" s="52">
        <v>78</v>
      </c>
      <c r="H266" s="4">
        <v>1037</v>
      </c>
      <c r="I266" s="52">
        <v>57.4</v>
      </c>
    </row>
    <row r="267" spans="1:9" x14ac:dyDescent="0.2">
      <c r="A267" s="13" t="s">
        <v>36</v>
      </c>
      <c r="B267" s="4">
        <v>788</v>
      </c>
      <c r="C267" s="52">
        <v>2.5</v>
      </c>
      <c r="D267" s="99">
        <v>396</v>
      </c>
      <c r="E267" s="97">
        <v>1.5</v>
      </c>
      <c r="F267" s="4">
        <v>186</v>
      </c>
      <c r="G267" s="52">
        <v>6.2</v>
      </c>
      <c r="H267" s="4">
        <v>206</v>
      </c>
      <c r="I267" s="52">
        <v>11.4</v>
      </c>
    </row>
    <row r="268" spans="1:9" x14ac:dyDescent="0.2">
      <c r="A268" s="13" t="s">
        <v>13</v>
      </c>
      <c r="B268" s="4">
        <v>11249</v>
      </c>
      <c r="C268" s="52">
        <v>35.200000000000003</v>
      </c>
      <c r="D268" s="99">
        <v>10217</v>
      </c>
      <c r="E268" s="97">
        <v>37.6</v>
      </c>
      <c r="F268" s="4">
        <v>467</v>
      </c>
      <c r="G268" s="52">
        <v>15.5</v>
      </c>
      <c r="H268" s="4">
        <v>565</v>
      </c>
      <c r="I268" s="52">
        <v>31.2</v>
      </c>
    </row>
    <row r="269" spans="1:9" x14ac:dyDescent="0.2">
      <c r="A269" s="44" t="s">
        <v>21</v>
      </c>
      <c r="B269" s="8">
        <v>31969</v>
      </c>
      <c r="C269" s="53">
        <v>100</v>
      </c>
      <c r="D269" s="100">
        <v>27143</v>
      </c>
      <c r="E269" s="107">
        <v>100</v>
      </c>
      <c r="F269" s="8">
        <v>3018</v>
      </c>
      <c r="G269" s="53">
        <v>100</v>
      </c>
      <c r="H269" s="8">
        <v>1808</v>
      </c>
      <c r="I269" s="53">
        <v>100</v>
      </c>
    </row>
    <row r="271" spans="1:9" ht="14.25" x14ac:dyDescent="0.2">
      <c r="A271" s="11" t="s">
        <v>149</v>
      </c>
      <c r="B271" s="33"/>
    </row>
    <row r="272" spans="1:9" ht="6.75" customHeight="1" x14ac:dyDescent="0.2"/>
  </sheetData>
  <mergeCells count="36">
    <mergeCell ref="B4:C4"/>
    <mergeCell ref="D4:E4"/>
    <mergeCell ref="F4:G4"/>
    <mergeCell ref="H4:I4"/>
    <mergeCell ref="B34:C34"/>
    <mergeCell ref="D34:E34"/>
    <mergeCell ref="F34:G34"/>
    <mergeCell ref="H34:I34"/>
    <mergeCell ref="B64:C64"/>
    <mergeCell ref="D64:E64"/>
    <mergeCell ref="F64:G64"/>
    <mergeCell ref="H64:I64"/>
    <mergeCell ref="B94:C94"/>
    <mergeCell ref="D94:E94"/>
    <mergeCell ref="F94:G94"/>
    <mergeCell ref="H94:I94"/>
    <mergeCell ref="B124:C124"/>
    <mergeCell ref="D124:E124"/>
    <mergeCell ref="F124:G124"/>
    <mergeCell ref="H124:I124"/>
    <mergeCell ref="B154:C154"/>
    <mergeCell ref="D154:E154"/>
    <mergeCell ref="F154:G154"/>
    <mergeCell ref="H154:I154"/>
    <mergeCell ref="B244:C244"/>
    <mergeCell ref="D244:E244"/>
    <mergeCell ref="F244:G244"/>
    <mergeCell ref="H244:I244"/>
    <mergeCell ref="B184:C184"/>
    <mergeCell ref="D184:E184"/>
    <mergeCell ref="F184:G184"/>
    <mergeCell ref="H184:I184"/>
    <mergeCell ref="B214:C214"/>
    <mergeCell ref="D214:E214"/>
    <mergeCell ref="F214:G214"/>
    <mergeCell ref="H214:I214"/>
  </mergeCells>
  <phoneticPr fontId="6" type="noConversion"/>
  <pageMargins left="0.75" right="0.75" top="1" bottom="1" header="0" footer="0"/>
  <pageSetup paperSize="9" scale="9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E27"/>
  <sheetViews>
    <sheetView zoomScale="130" zoomScaleNormal="130" workbookViewId="0">
      <selection activeCell="G17" sqref="G17"/>
    </sheetView>
  </sheetViews>
  <sheetFormatPr baseColWidth="10" defaultColWidth="11.42578125" defaultRowHeight="12.75" x14ac:dyDescent="0.2"/>
  <cols>
    <col min="1" max="2" width="13.7109375" style="2" customWidth="1"/>
    <col min="3" max="16384" width="11.42578125" style="2"/>
  </cols>
  <sheetData>
    <row r="2" spans="1:4" ht="15" x14ac:dyDescent="0.25">
      <c r="A2" s="51" t="s">
        <v>184</v>
      </c>
    </row>
    <row r="4" spans="1:4" ht="18" x14ac:dyDescent="0.2">
      <c r="A4" s="5"/>
      <c r="B4" s="46" t="s">
        <v>22</v>
      </c>
      <c r="C4" s="118" t="s">
        <v>100</v>
      </c>
    </row>
    <row r="5" spans="1:4" hidden="1" x14ac:dyDescent="0.2">
      <c r="A5" s="12">
        <v>1994</v>
      </c>
      <c r="B5" s="45"/>
      <c r="C5" s="119"/>
    </row>
    <row r="6" spans="1:4" hidden="1" x14ac:dyDescent="0.2">
      <c r="A6" s="13">
        <v>1996</v>
      </c>
      <c r="B6" s="45"/>
      <c r="C6" s="119"/>
    </row>
    <row r="7" spans="1:4" hidden="1" x14ac:dyDescent="0.2">
      <c r="A7" s="13">
        <v>1998</v>
      </c>
      <c r="B7" s="45"/>
      <c r="C7" s="119"/>
    </row>
    <row r="8" spans="1:4" hidden="1" x14ac:dyDescent="0.2">
      <c r="A8" s="13">
        <v>2000</v>
      </c>
      <c r="B8" s="45"/>
      <c r="C8" s="119"/>
    </row>
    <row r="9" spans="1:4" hidden="1" x14ac:dyDescent="0.2">
      <c r="A9" s="13">
        <v>2002</v>
      </c>
      <c r="B9" s="45"/>
      <c r="C9" s="119"/>
    </row>
    <row r="10" spans="1:4" x14ac:dyDescent="0.2">
      <c r="A10" s="13">
        <v>2004</v>
      </c>
      <c r="B10" s="45">
        <v>7274162</v>
      </c>
      <c r="C10" s="119">
        <v>7039212</v>
      </c>
      <c r="D10" s="133">
        <f>+C10/B10</f>
        <v>0.96770074683516805</v>
      </c>
    </row>
    <row r="11" spans="1:4" x14ac:dyDescent="0.2">
      <c r="A11" s="13">
        <v>2006</v>
      </c>
      <c r="B11" s="45">
        <v>9523957</v>
      </c>
      <c r="C11" s="119">
        <v>8482299</v>
      </c>
      <c r="D11" s="133">
        <f t="shared" ref="D11:D24" si="0">+C11/B11</f>
        <v>0.8906276036315578</v>
      </c>
    </row>
    <row r="12" spans="1:4" x14ac:dyDescent="0.2">
      <c r="A12" s="13">
        <v>2007</v>
      </c>
      <c r="B12" s="45">
        <v>10314878</v>
      </c>
      <c r="C12" s="119">
        <f>+C11*1.085</f>
        <v>9203294.4149999991</v>
      </c>
      <c r="D12" s="133">
        <f t="shared" si="0"/>
        <v>0.89223492657886982</v>
      </c>
    </row>
    <row r="13" spans="1:4" x14ac:dyDescent="0.2">
      <c r="A13" s="13">
        <v>2008</v>
      </c>
      <c r="B13" s="45">
        <v>9756734</v>
      </c>
      <c r="C13" s="119">
        <v>8763109</v>
      </c>
      <c r="D13" s="133">
        <f t="shared" si="0"/>
        <v>0.8981600810271142</v>
      </c>
    </row>
    <row r="14" spans="1:4" x14ac:dyDescent="0.2">
      <c r="A14" s="13">
        <v>2009</v>
      </c>
      <c r="B14" s="45">
        <v>9205115</v>
      </c>
      <c r="C14" s="119">
        <v>8387731</v>
      </c>
      <c r="D14" s="133">
        <f t="shared" si="0"/>
        <v>0.91120328208827372</v>
      </c>
    </row>
    <row r="15" spans="1:4" x14ac:dyDescent="0.2">
      <c r="A15" s="13">
        <v>2010</v>
      </c>
      <c r="B15" s="45">
        <v>8563275</v>
      </c>
      <c r="C15" s="119">
        <v>7804064</v>
      </c>
      <c r="D15" s="133">
        <f t="shared" si="0"/>
        <v>0.91134104650382008</v>
      </c>
    </row>
    <row r="16" spans="1:4" x14ac:dyDescent="0.2">
      <c r="A16" s="13">
        <v>2011</v>
      </c>
      <c r="B16" s="45">
        <v>9109612</v>
      </c>
      <c r="C16" s="119">
        <f>+C15*1.07</f>
        <v>8350348.4800000004</v>
      </c>
      <c r="D16" s="133">
        <f t="shared" si="0"/>
        <v>0.91665248530892429</v>
      </c>
    </row>
    <row r="17" spans="1:5" x14ac:dyDescent="0.2">
      <c r="A17" s="13">
        <v>2012</v>
      </c>
      <c r="B17" s="45">
        <v>8283006</v>
      </c>
      <c r="C17" s="119">
        <v>7627602</v>
      </c>
      <c r="D17" s="133">
        <f t="shared" si="0"/>
        <v>0.92087365384016384</v>
      </c>
    </row>
    <row r="18" spans="1:5" x14ac:dyDescent="0.2">
      <c r="A18" s="65">
        <v>2013</v>
      </c>
      <c r="B18" s="45">
        <v>8304498</v>
      </c>
      <c r="C18" s="119">
        <f>+C17*1.005</f>
        <v>7665740.0099999988</v>
      </c>
      <c r="D18" s="133">
        <f t="shared" si="0"/>
        <v>0.9230828895376938</v>
      </c>
    </row>
    <row r="19" spans="1:5" x14ac:dyDescent="0.2">
      <c r="A19" s="65">
        <v>2014</v>
      </c>
      <c r="B19" s="45">
        <v>7690772</v>
      </c>
      <c r="C19" s="119">
        <v>7060423</v>
      </c>
      <c r="D19" s="133">
        <f t="shared" si="0"/>
        <v>0.91803826715965575</v>
      </c>
    </row>
    <row r="20" spans="1:5" x14ac:dyDescent="0.2">
      <c r="A20" s="65">
        <v>2015</v>
      </c>
      <c r="B20" s="45">
        <v>7835588</v>
      </c>
      <c r="C20" s="119">
        <f>+C19*1.0196</f>
        <v>7198807.2908000005</v>
      </c>
      <c r="D20" s="133">
        <f t="shared" si="0"/>
        <v>0.91873223691699979</v>
      </c>
    </row>
    <row r="21" spans="1:5" x14ac:dyDescent="0.2">
      <c r="A21" s="65">
        <v>2016</v>
      </c>
      <c r="B21" s="45">
        <v>7799506</v>
      </c>
      <c r="C21" s="119">
        <v>7174159</v>
      </c>
      <c r="D21" s="133">
        <f t="shared" si="0"/>
        <v>0.91982222976685957</v>
      </c>
    </row>
    <row r="22" spans="1:5" x14ac:dyDescent="0.2">
      <c r="A22" s="65">
        <v>2018</v>
      </c>
      <c r="B22" s="45">
        <v>8484630</v>
      </c>
      <c r="C22" s="119">
        <v>7756386</v>
      </c>
      <c r="D22" s="133">
        <f t="shared" si="0"/>
        <v>0.91416903270973515</v>
      </c>
    </row>
    <row r="23" spans="1:5" x14ac:dyDescent="0.2">
      <c r="A23" s="65">
        <v>2020</v>
      </c>
      <c r="B23" s="45">
        <v>8074067</v>
      </c>
      <c r="C23" s="119">
        <v>7476752</v>
      </c>
      <c r="D23" s="133">
        <f t="shared" si="0"/>
        <v>0.92602055444920139</v>
      </c>
    </row>
    <row r="24" spans="1:5" x14ac:dyDescent="0.2">
      <c r="A24" s="69" t="s">
        <v>148</v>
      </c>
      <c r="B24" s="45">
        <v>8214556</v>
      </c>
      <c r="C24" s="119">
        <v>7748158</v>
      </c>
      <c r="D24" s="133">
        <f t="shared" si="0"/>
        <v>0.94322298125425164</v>
      </c>
      <c r="E24" s="72"/>
    </row>
    <row r="25" spans="1:5" x14ac:dyDescent="0.2">
      <c r="A25" s="38"/>
      <c r="B25" s="38"/>
      <c r="E25" s="72"/>
    </row>
    <row r="26" spans="1:5" x14ac:dyDescent="0.2">
      <c r="A26" s="11" t="s">
        <v>149</v>
      </c>
      <c r="E26" s="72"/>
    </row>
    <row r="27" spans="1:5" x14ac:dyDescent="0.2">
      <c r="A27" s="5" t="s">
        <v>14</v>
      </c>
    </row>
  </sheetData>
  <pageMargins left="0.7" right="0.7" top="0.75" bottom="0.75" header="0.3" footer="0.3"/>
  <pageSetup paperSize="9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H23"/>
  <sheetViews>
    <sheetView zoomScale="142" zoomScaleNormal="142" workbookViewId="0">
      <selection activeCell="A2" sqref="A2"/>
    </sheetView>
  </sheetViews>
  <sheetFormatPr baseColWidth="10" defaultColWidth="11.42578125" defaultRowHeight="12.75" x14ac:dyDescent="0.2"/>
  <cols>
    <col min="1" max="1" width="13.7109375" style="27" customWidth="1"/>
    <col min="2" max="2" width="11.42578125" style="28" customWidth="1"/>
    <col min="3" max="3" width="9.28515625" style="28" customWidth="1"/>
    <col min="4" max="4" width="8.85546875" style="28" bestFit="1" customWidth="1"/>
    <col min="5" max="5" width="10.28515625" style="28" customWidth="1"/>
    <col min="6" max="6" width="9.5703125" style="28" customWidth="1"/>
    <col min="7" max="7" width="9.7109375" style="28" customWidth="1"/>
    <col min="8" max="8" width="9.42578125" style="28" bestFit="1" customWidth="1"/>
    <col min="9" max="9" width="7.42578125" style="2" customWidth="1"/>
    <col min="10" max="16384" width="11.42578125" style="2"/>
  </cols>
  <sheetData>
    <row r="2" spans="1:7" ht="15" x14ac:dyDescent="0.25">
      <c r="A2" s="3" t="s">
        <v>161</v>
      </c>
      <c r="B2" s="2"/>
    </row>
    <row r="3" spans="1:7" x14ac:dyDescent="0.2">
      <c r="A3" s="59" t="s">
        <v>71</v>
      </c>
      <c r="B3" s="2"/>
    </row>
    <row r="4" spans="1:7" x14ac:dyDescent="0.2">
      <c r="A4" s="58"/>
      <c r="B4" s="2"/>
    </row>
    <row r="5" spans="1:7" ht="12.75" customHeight="1" x14ac:dyDescent="0.2">
      <c r="A5" s="58"/>
      <c r="B5" s="190" t="s">
        <v>126</v>
      </c>
      <c r="C5" s="200"/>
      <c r="D5" s="191"/>
      <c r="E5" s="192" t="s">
        <v>100</v>
      </c>
      <c r="F5" s="201"/>
      <c r="G5" s="193"/>
    </row>
    <row r="6" spans="1:7" x14ac:dyDescent="0.2">
      <c r="A6" s="5"/>
      <c r="B6" s="96" t="s">
        <v>58</v>
      </c>
      <c r="C6" s="96" t="s">
        <v>23</v>
      </c>
      <c r="D6" s="96" t="s">
        <v>24</v>
      </c>
      <c r="E6" s="108" t="s">
        <v>58</v>
      </c>
      <c r="F6" s="108" t="s">
        <v>23</v>
      </c>
      <c r="G6" s="108" t="s">
        <v>24</v>
      </c>
    </row>
    <row r="7" spans="1:7" x14ac:dyDescent="0.2">
      <c r="A7" s="12">
        <v>2002</v>
      </c>
      <c r="B7" s="60">
        <v>2340147</v>
      </c>
      <c r="C7" s="47">
        <v>334217</v>
      </c>
      <c r="D7" s="47">
        <v>768799</v>
      </c>
      <c r="E7" s="109">
        <v>2027100</v>
      </c>
      <c r="F7" s="111" t="s">
        <v>85</v>
      </c>
      <c r="G7" s="111" t="s">
        <v>85</v>
      </c>
    </row>
    <row r="8" spans="1:7" x14ac:dyDescent="0.2">
      <c r="A8" s="13">
        <v>2004</v>
      </c>
      <c r="B8" s="60">
        <v>2451782</v>
      </c>
      <c r="C8" s="47">
        <v>368142</v>
      </c>
      <c r="D8" s="47">
        <v>821856</v>
      </c>
      <c r="E8" s="109">
        <v>2076225</v>
      </c>
      <c r="F8" s="110">
        <v>364725</v>
      </c>
      <c r="G8" s="110">
        <v>778609</v>
      </c>
    </row>
    <row r="9" spans="1:7" x14ac:dyDescent="0.2">
      <c r="A9" s="13">
        <v>2006</v>
      </c>
      <c r="B9" s="60">
        <v>2943644</v>
      </c>
      <c r="C9" s="47">
        <v>527196</v>
      </c>
      <c r="D9" s="47">
        <v>984091</v>
      </c>
      <c r="E9" s="109">
        <v>2519945</v>
      </c>
      <c r="F9" s="110">
        <v>501807</v>
      </c>
      <c r="G9" s="110">
        <v>920619</v>
      </c>
    </row>
    <row r="10" spans="1:7" x14ac:dyDescent="0.2">
      <c r="A10" s="13" t="s">
        <v>25</v>
      </c>
      <c r="B10" s="60">
        <v>2927603</v>
      </c>
      <c r="C10" s="47">
        <v>248232</v>
      </c>
      <c r="D10" s="47">
        <v>1040589</v>
      </c>
      <c r="E10" s="109">
        <v>2507603</v>
      </c>
      <c r="F10" s="110">
        <v>341452</v>
      </c>
      <c r="G10" s="110">
        <v>991192</v>
      </c>
    </row>
    <row r="11" spans="1:7" x14ac:dyDescent="0.2">
      <c r="A11" s="13" t="s">
        <v>26</v>
      </c>
      <c r="B11" s="60">
        <v>2823557</v>
      </c>
      <c r="C11" s="47">
        <v>99716</v>
      </c>
      <c r="D11" s="47">
        <v>954690</v>
      </c>
      <c r="E11" s="109">
        <v>2476439</v>
      </c>
      <c r="F11" s="110">
        <v>212820</v>
      </c>
      <c r="G11" s="110">
        <v>933202</v>
      </c>
    </row>
    <row r="12" spans="1:7" x14ac:dyDescent="0.2">
      <c r="A12" s="13" t="s">
        <v>27</v>
      </c>
      <c r="B12" s="60">
        <v>2643375</v>
      </c>
      <c r="C12" s="47">
        <v>79320</v>
      </c>
      <c r="D12" s="47">
        <v>932293</v>
      </c>
      <c r="E12" s="109">
        <v>2394313</v>
      </c>
      <c r="F12" s="110">
        <v>85049</v>
      </c>
      <c r="G12" s="110">
        <v>912685</v>
      </c>
    </row>
    <row r="13" spans="1:7" x14ac:dyDescent="0.2">
      <c r="A13" s="13">
        <v>2014</v>
      </c>
      <c r="B13" s="60">
        <v>2615128</v>
      </c>
      <c r="C13" s="47">
        <v>92150</v>
      </c>
      <c r="D13" s="47">
        <v>888212</v>
      </c>
      <c r="E13" s="109">
        <v>2358885</v>
      </c>
      <c r="F13" s="110">
        <v>80734</v>
      </c>
      <c r="G13" s="110">
        <v>853623</v>
      </c>
    </row>
    <row r="14" spans="1:7" x14ac:dyDescent="0.2">
      <c r="A14" s="13">
        <v>2016</v>
      </c>
      <c r="B14" s="60">
        <v>2911660</v>
      </c>
      <c r="C14" s="47">
        <v>506679</v>
      </c>
      <c r="D14" s="47">
        <v>954093</v>
      </c>
      <c r="E14" s="109">
        <v>2636355</v>
      </c>
      <c r="F14" s="110">
        <v>476585</v>
      </c>
      <c r="G14" s="110">
        <v>905136</v>
      </c>
    </row>
    <row r="15" spans="1:7" x14ac:dyDescent="0.2">
      <c r="A15" s="13">
        <v>2018</v>
      </c>
      <c r="B15" s="60">
        <v>3016735</v>
      </c>
      <c r="C15" s="47">
        <v>415654</v>
      </c>
      <c r="D15" s="47">
        <v>1014129</v>
      </c>
      <c r="E15" s="109">
        <v>2704134</v>
      </c>
      <c r="F15" s="110">
        <v>360889</v>
      </c>
      <c r="G15" s="110">
        <v>939300</v>
      </c>
    </row>
    <row r="16" spans="1:7" x14ac:dyDescent="0.2">
      <c r="A16" s="139">
        <v>2020</v>
      </c>
      <c r="B16" s="60">
        <v>2958178</v>
      </c>
      <c r="C16" s="47">
        <v>313476</v>
      </c>
      <c r="D16" s="47">
        <v>790104</v>
      </c>
      <c r="E16" s="110">
        <v>2696266</v>
      </c>
      <c r="F16" s="110">
        <v>289906</v>
      </c>
      <c r="G16" s="110">
        <v>741732</v>
      </c>
    </row>
    <row r="17" spans="1:6" x14ac:dyDescent="0.2">
      <c r="A17" s="30"/>
      <c r="B17" s="60"/>
      <c r="C17" s="47"/>
      <c r="D17" s="47"/>
    </row>
    <row r="18" spans="1:6" x14ac:dyDescent="0.2">
      <c r="A18" s="11" t="s">
        <v>149</v>
      </c>
    </row>
    <row r="19" spans="1:6" ht="36" customHeight="1" x14ac:dyDescent="0.2">
      <c r="A19" s="199" t="s">
        <v>106</v>
      </c>
      <c r="B19" s="199"/>
      <c r="C19" s="199"/>
      <c r="D19" s="199"/>
      <c r="E19" s="199"/>
      <c r="F19" s="199"/>
    </row>
    <row r="23" spans="1:6" x14ac:dyDescent="0.2">
      <c r="C23" s="7"/>
    </row>
  </sheetData>
  <mergeCells count="3">
    <mergeCell ref="A19:F19"/>
    <mergeCell ref="B5:D5"/>
    <mergeCell ref="E5:G5"/>
  </mergeCells>
  <phoneticPr fontId="6" type="noConversion"/>
  <pageMargins left="0.75" right="0.75" top="1" bottom="1" header="0" footer="0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D20"/>
  <sheetViews>
    <sheetView zoomScale="136" zoomScaleNormal="136" workbookViewId="0"/>
  </sheetViews>
  <sheetFormatPr baseColWidth="10" defaultColWidth="11.42578125" defaultRowHeight="12.75" x14ac:dyDescent="0.2"/>
  <cols>
    <col min="1" max="2" width="13.7109375" style="2" customWidth="1"/>
    <col min="3" max="16384" width="11.42578125" style="2"/>
  </cols>
  <sheetData>
    <row r="2" spans="1:4" ht="15" x14ac:dyDescent="0.25">
      <c r="A2" s="3" t="s">
        <v>162</v>
      </c>
    </row>
    <row r="4" spans="1:4" ht="45" x14ac:dyDescent="0.2">
      <c r="A4" s="5"/>
      <c r="B4" s="46" t="s">
        <v>68</v>
      </c>
      <c r="C4" s="113" t="s">
        <v>131</v>
      </c>
    </row>
    <row r="5" spans="1:4" x14ac:dyDescent="0.2">
      <c r="A5" s="12">
        <v>1994</v>
      </c>
      <c r="B5" s="61">
        <v>17</v>
      </c>
      <c r="C5" s="132" t="s">
        <v>85</v>
      </c>
    </row>
    <row r="6" spans="1:4" x14ac:dyDescent="0.2">
      <c r="A6" s="13">
        <v>1996</v>
      </c>
      <c r="B6" s="61">
        <v>20.3</v>
      </c>
      <c r="C6" s="132" t="s">
        <v>85</v>
      </c>
    </row>
    <row r="7" spans="1:4" x14ac:dyDescent="0.2">
      <c r="A7" s="13">
        <v>1998</v>
      </c>
      <c r="B7" s="61">
        <v>22.7</v>
      </c>
      <c r="C7" s="132" t="s">
        <v>85</v>
      </c>
    </row>
    <row r="8" spans="1:4" x14ac:dyDescent="0.2">
      <c r="A8" s="13">
        <v>2000</v>
      </c>
      <c r="B8" s="61">
        <v>22.400000000000002</v>
      </c>
      <c r="C8" s="132" t="s">
        <v>85</v>
      </c>
    </row>
    <row r="9" spans="1:4" x14ac:dyDescent="0.2">
      <c r="A9" s="13">
        <v>2002</v>
      </c>
      <c r="B9" s="61">
        <v>24.099999999999998</v>
      </c>
      <c r="C9" s="132" t="s">
        <v>85</v>
      </c>
    </row>
    <row r="10" spans="1:4" x14ac:dyDescent="0.2">
      <c r="A10" s="13">
        <v>2004</v>
      </c>
      <c r="B10" s="61">
        <v>21.099999999999998</v>
      </c>
      <c r="C10" s="128">
        <f>'T9'!J20/'T6'!C10/10</f>
        <v>22.29026837094834</v>
      </c>
    </row>
    <row r="11" spans="1:4" x14ac:dyDescent="0.2">
      <c r="A11" s="13">
        <v>2006</v>
      </c>
      <c r="B11" s="61">
        <v>23.5</v>
      </c>
      <c r="C11" s="128">
        <f>'T9'!J21/'T6'!C11/10</f>
        <v>24.767977278329848</v>
      </c>
      <c r="D11" s="127"/>
    </row>
    <row r="12" spans="1:4" x14ac:dyDescent="0.2">
      <c r="A12" s="13">
        <v>2008</v>
      </c>
      <c r="B12" s="61">
        <v>24.9</v>
      </c>
      <c r="C12" s="128">
        <f>'T9'!J22/'T6'!C13/10</f>
        <v>26.004178653945765</v>
      </c>
      <c r="D12" s="127"/>
    </row>
    <row r="13" spans="1:4" x14ac:dyDescent="0.2">
      <c r="A13" s="13">
        <v>2010</v>
      </c>
      <c r="B13" s="61">
        <v>26.3</v>
      </c>
      <c r="C13" s="128">
        <f>'T9'!J23/'T6'!C15/10</f>
        <v>27.690466992582326</v>
      </c>
      <c r="D13" s="127"/>
    </row>
    <row r="14" spans="1:4" x14ac:dyDescent="0.2">
      <c r="A14" s="13">
        <v>2012</v>
      </c>
      <c r="B14" s="61">
        <v>32.300000000000004</v>
      </c>
      <c r="C14" s="128">
        <f>'T9'!J24/'T6'!C17/10</f>
        <v>33.540997340972957</v>
      </c>
      <c r="D14" s="127"/>
    </row>
    <row r="15" spans="1:4" x14ac:dyDescent="0.2">
      <c r="A15" s="13">
        <v>2014</v>
      </c>
      <c r="B15" s="61">
        <v>34.5</v>
      </c>
      <c r="C15" s="128">
        <f>'T9'!J25/'T6'!C19/10</f>
        <v>35.863480063446623</v>
      </c>
      <c r="D15" s="127"/>
    </row>
    <row r="16" spans="1:4" x14ac:dyDescent="0.2">
      <c r="A16" s="13">
        <v>2016</v>
      </c>
      <c r="B16" s="61">
        <v>35.200000000000003</v>
      </c>
      <c r="C16" s="128">
        <f>'T9'!J26/'T6'!C21/10</f>
        <v>36.532055980359509</v>
      </c>
      <c r="D16" s="127"/>
    </row>
    <row r="17" spans="1:4" x14ac:dyDescent="0.2">
      <c r="A17" s="13">
        <v>2018</v>
      </c>
      <c r="B17" s="61">
        <v>35.799999999999997</v>
      </c>
      <c r="C17" s="128">
        <v>35.299999999999997</v>
      </c>
      <c r="D17" s="61"/>
    </row>
    <row r="18" spans="1:4" x14ac:dyDescent="0.2">
      <c r="A18" s="139">
        <v>2020</v>
      </c>
      <c r="B18" s="61">
        <v>31.3</v>
      </c>
      <c r="C18" s="128">
        <v>30.8</v>
      </c>
      <c r="D18" s="61"/>
    </row>
    <row r="20" spans="1:4" x14ac:dyDescent="0.2">
      <c r="A20" s="11" t="s">
        <v>149</v>
      </c>
    </row>
  </sheetData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12</vt:i4>
      </vt:variant>
    </vt:vector>
  </HeadingPairs>
  <TitlesOfParts>
    <vt:vector size="31" baseType="lpstr">
      <vt:lpstr>INDICE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  <vt:lpstr>ANEXO1</vt:lpstr>
      <vt:lpstr>ANEXO2</vt:lpstr>
      <vt:lpstr>ANEXO3</vt:lpstr>
      <vt:lpstr>'T1'!Área_de_impresión</vt:lpstr>
      <vt:lpstr>'T12'!Área_de_impresión</vt:lpstr>
      <vt:lpstr>'T13'!Área_de_impresión</vt:lpstr>
      <vt:lpstr>'T14'!Área_de_impresión</vt:lpstr>
      <vt:lpstr>'T15'!Área_de_impresión</vt:lpstr>
      <vt:lpstr>'T2'!Área_de_impresión</vt:lpstr>
      <vt:lpstr>'T3'!Área_de_impresión</vt:lpstr>
      <vt:lpstr>'T5'!Área_de_impresión</vt:lpstr>
      <vt:lpstr>'T6'!Área_de_impresión</vt:lpstr>
      <vt:lpstr>'T7'!Área_de_impresión</vt:lpstr>
      <vt:lpstr>'T8'!Área_de_impresión</vt:lpstr>
      <vt:lpstr>'T9'!Área_de_impresión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ej14371c</dc:creator>
  <cp:lastModifiedBy>Ibarzabal Quesada, Agustin</cp:lastModifiedBy>
  <cp:lastPrinted>2016-05-04T07:35:38Z</cp:lastPrinted>
  <dcterms:created xsi:type="dcterms:W3CDTF">2009-05-07T10:32:22Z</dcterms:created>
  <dcterms:modified xsi:type="dcterms:W3CDTF">2022-09-13T11:05:12Z</dcterms:modified>
</cp:coreProperties>
</file>