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1/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banakapena'!$B$1:$K$89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EJ-FFAA'!$B$1:$N$97</definedName>
    <definedName name="_xlnm.Print_Area" localSheetId="4">'gastu-eboluzioa EJ '!$B$1:$N$96</definedName>
    <definedName name="_xlnm.Print_Area" localSheetId="9">'gastu-eboluzioa FFAA'!$B$1:$N$96</definedName>
    <definedName name="_xlnm.Print_Area" localSheetId="12">'labupen bateratua EJ-FFAA'!$B$1:$J$22</definedName>
    <definedName name="_xlnm.Print_Area" localSheetId="10">'sarrera eboluzioa FFAA'!$B$1:$O$96</definedName>
    <definedName name="_xlnm.Print_Area" localSheetId="14">'sarrera-ebol EJ-FFAA'!$B$1:$O$96</definedName>
    <definedName name="_xlnm.Print_Area" localSheetId="5">'sarrera-ebuluzioa EJ'!$B$1:$O$96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6" l="1"/>
  <c r="L32" i="16"/>
  <c r="U32" i="16" s="1"/>
  <c r="K32" i="16"/>
  <c r="T32" i="16" s="1"/>
  <c r="J32" i="16"/>
  <c r="Q32" i="16" s="1"/>
  <c r="H32" i="16"/>
  <c r="G32" i="16"/>
  <c r="F32" i="16"/>
  <c r="N32" i="16" s="1"/>
  <c r="L30" i="16"/>
  <c r="F30" i="16"/>
  <c r="U25" i="16"/>
  <c r="T25" i="16"/>
  <c r="S25" i="16"/>
  <c r="Q25" i="16"/>
  <c r="P25" i="16"/>
  <c r="O25" i="16"/>
  <c r="N25" i="16"/>
  <c r="T24" i="16"/>
  <c r="Q24" i="16"/>
  <c r="L31" i="16"/>
  <c r="T23" i="16"/>
  <c r="J31" i="16"/>
  <c r="G31" i="16"/>
  <c r="P22" i="16"/>
  <c r="O22" i="16"/>
  <c r="S22" i="16"/>
  <c r="T21" i="16"/>
  <c r="J30" i="16"/>
  <c r="H30" i="16"/>
  <c r="U20" i="16"/>
  <c r="T20" i="16"/>
  <c r="Q20" i="16"/>
  <c r="N20" i="16"/>
  <c r="P19" i="16"/>
  <c r="O19" i="16"/>
  <c r="S19" i="16"/>
  <c r="T18" i="16"/>
  <c r="Q18" i="16"/>
  <c r="U17" i="16"/>
  <c r="T17" i="16"/>
  <c r="Q17" i="16"/>
  <c r="O17" i="16"/>
  <c r="P16" i="16"/>
  <c r="U16" i="16"/>
  <c r="N16" i="16"/>
  <c r="S15" i="16"/>
  <c r="U14" i="16"/>
  <c r="T14" i="16"/>
  <c r="Q14" i="16"/>
  <c r="O14" i="16"/>
  <c r="P13" i="16"/>
  <c r="U13" i="16"/>
  <c r="N13" i="16"/>
  <c r="T12" i="16"/>
  <c r="S12" i="16"/>
  <c r="U11" i="16"/>
  <c r="T11" i="16"/>
  <c r="Q11" i="16"/>
  <c r="O11" i="16"/>
  <c r="P10" i="16"/>
  <c r="U10" i="16"/>
  <c r="N10" i="16"/>
  <c r="G27" i="16"/>
  <c r="U16" i="14"/>
  <c r="T16" i="14"/>
  <c r="N16" i="14"/>
  <c r="Q15" i="14"/>
  <c r="S15" i="14"/>
  <c r="H22" i="14"/>
  <c r="G22" i="14"/>
  <c r="T14" i="14"/>
  <c r="S14" i="14"/>
  <c r="P13" i="14"/>
  <c r="O13" i="14"/>
  <c r="Q13" i="14"/>
  <c r="H21" i="14"/>
  <c r="T12" i="14"/>
  <c r="U11" i="14"/>
  <c r="T11" i="14"/>
  <c r="G20" i="14"/>
  <c r="P10" i="14"/>
  <c r="T10" i="14"/>
  <c r="Q10" i="14"/>
  <c r="N10" i="14"/>
  <c r="L18" i="14"/>
  <c r="O9" i="14"/>
  <c r="T17" i="1"/>
  <c r="S17" i="1"/>
  <c r="O17" i="1"/>
  <c r="N17" i="1"/>
  <c r="U16" i="1"/>
  <c r="K23" i="1"/>
  <c r="S16" i="1"/>
  <c r="G23" i="1"/>
  <c r="Q16" i="1"/>
  <c r="P15" i="1"/>
  <c r="S15" i="1"/>
  <c r="G22" i="1"/>
  <c r="Q14" i="1"/>
  <c r="P14" i="1"/>
  <c r="U14" i="1"/>
  <c r="T14" i="1"/>
  <c r="S14" i="1"/>
  <c r="N14" i="1"/>
  <c r="U13" i="1"/>
  <c r="N13" i="1"/>
  <c r="U12" i="1"/>
  <c r="T12" i="1"/>
  <c r="S12" i="1"/>
  <c r="P11" i="1"/>
  <c r="U11" i="1"/>
  <c r="N11" i="1"/>
  <c r="S10" i="1"/>
  <c r="U9" i="1"/>
  <c r="T9" i="1"/>
  <c r="S9" i="1"/>
  <c r="Q9" i="1"/>
  <c r="P9" i="1"/>
  <c r="O9" i="1"/>
  <c r="N9" i="1"/>
  <c r="T16" i="2"/>
  <c r="S16" i="2"/>
  <c r="T15" i="2"/>
  <c r="G22" i="2"/>
  <c r="K21" i="2"/>
  <c r="S13" i="2"/>
  <c r="G21" i="2"/>
  <c r="U12" i="2"/>
  <c r="T12" i="2"/>
  <c r="S12" i="2"/>
  <c r="O12" i="2"/>
  <c r="P11" i="2"/>
  <c r="N11" i="2"/>
  <c r="P10" i="2"/>
  <c r="O10" i="2"/>
  <c r="F18" i="2"/>
  <c r="H21" i="1" l="1"/>
  <c r="O14" i="1"/>
  <c r="P11" i="14"/>
  <c r="H27" i="16"/>
  <c r="O16" i="16"/>
  <c r="U14" i="2"/>
  <c r="U15" i="2"/>
  <c r="H22" i="1"/>
  <c r="P14" i="14"/>
  <c r="K31" i="16"/>
  <c r="P31" i="16" s="1"/>
  <c r="O16" i="2"/>
  <c r="G19" i="1"/>
  <c r="N19" i="1" s="1"/>
  <c r="P12" i="1"/>
  <c r="S13" i="1"/>
  <c r="H23" i="1"/>
  <c r="J20" i="2"/>
  <c r="N10" i="1"/>
  <c r="U10" i="1"/>
  <c r="T11" i="1"/>
  <c r="T13" i="1"/>
  <c r="N15" i="1"/>
  <c r="L22" i="1"/>
  <c r="P17" i="1"/>
  <c r="O10" i="14"/>
  <c r="N13" i="14"/>
  <c r="U15" i="14"/>
  <c r="Q16" i="14"/>
  <c r="O9" i="16"/>
  <c r="L27" i="16"/>
  <c r="T10" i="16"/>
  <c r="Q12" i="16"/>
  <c r="T13" i="16"/>
  <c r="O15" i="16"/>
  <c r="U15" i="16"/>
  <c r="T16" i="16"/>
  <c r="N19" i="16"/>
  <c r="U19" i="16"/>
  <c r="G30" i="16"/>
  <c r="N22" i="16"/>
  <c r="U22" i="16"/>
  <c r="T15" i="1"/>
  <c r="H29" i="16"/>
  <c r="Q23" i="16"/>
  <c r="K22" i="1"/>
  <c r="T22" i="1" s="1"/>
  <c r="Q11" i="1"/>
  <c r="O10" i="16"/>
  <c r="J29" i="16"/>
  <c r="J34" i="16" s="1"/>
  <c r="O13" i="16"/>
  <c r="P16" i="1"/>
  <c r="Q9" i="14"/>
  <c r="O16" i="14"/>
  <c r="U16" i="2"/>
  <c r="F19" i="1"/>
  <c r="S9" i="14"/>
  <c r="G21" i="14"/>
  <c r="G24" i="14" s="1"/>
  <c r="P16" i="14"/>
  <c r="G29" i="16"/>
  <c r="T10" i="1"/>
  <c r="S11" i="1"/>
  <c r="U17" i="1"/>
  <c r="U10" i="14"/>
  <c r="O12" i="14"/>
  <c r="U12" i="14"/>
  <c r="T13" i="14"/>
  <c r="T15" i="14"/>
  <c r="K21" i="14"/>
  <c r="K29" i="16"/>
  <c r="S10" i="16"/>
  <c r="O12" i="16"/>
  <c r="U12" i="16"/>
  <c r="S13" i="16"/>
  <c r="T15" i="16"/>
  <c r="S16" i="16"/>
  <c r="O18" i="16"/>
  <c r="U18" i="16"/>
  <c r="T19" i="16"/>
  <c r="O21" i="16"/>
  <c r="U21" i="16"/>
  <c r="T22" i="16"/>
  <c r="H31" i="16"/>
  <c r="U31" i="16" s="1"/>
  <c r="O24" i="16"/>
  <c r="U24" i="16"/>
  <c r="T29" i="16"/>
  <c r="O30" i="16"/>
  <c r="Q30" i="16"/>
  <c r="S30" i="16"/>
  <c r="U30" i="16"/>
  <c r="S31" i="16"/>
  <c r="Q31" i="16"/>
  <c r="P29" i="16"/>
  <c r="Q9" i="16"/>
  <c r="F29" i="16"/>
  <c r="S9" i="16"/>
  <c r="N11" i="16"/>
  <c r="N14" i="16"/>
  <c r="N17" i="16"/>
  <c r="S18" i="16"/>
  <c r="N30" i="16"/>
  <c r="P9" i="16"/>
  <c r="S11" i="16"/>
  <c r="P12" i="16"/>
  <c r="S14" i="16"/>
  <c r="P15" i="16"/>
  <c r="S17" i="16"/>
  <c r="P18" i="16"/>
  <c r="S20" i="16"/>
  <c r="P21" i="16"/>
  <c r="S23" i="16"/>
  <c r="P24" i="16"/>
  <c r="F27" i="16"/>
  <c r="L29" i="16"/>
  <c r="K30" i="16"/>
  <c r="P32" i="16"/>
  <c r="N23" i="16"/>
  <c r="U23" i="16"/>
  <c r="S24" i="16"/>
  <c r="S32" i="16"/>
  <c r="T9" i="16"/>
  <c r="Q10" i="16"/>
  <c r="Q13" i="16"/>
  <c r="Q16" i="16"/>
  <c r="Q19" i="16"/>
  <c r="O20" i="16"/>
  <c r="Q22" i="16"/>
  <c r="O23" i="16"/>
  <c r="J27" i="16"/>
  <c r="F31" i="16"/>
  <c r="Q15" i="16"/>
  <c r="S21" i="16"/>
  <c r="N9" i="16"/>
  <c r="U9" i="16"/>
  <c r="P11" i="16"/>
  <c r="N12" i="16"/>
  <c r="P14" i="16"/>
  <c r="N15" i="16"/>
  <c r="P17" i="16"/>
  <c r="N18" i="16"/>
  <c r="P20" i="16"/>
  <c r="N21" i="16"/>
  <c r="P23" i="16"/>
  <c r="N24" i="16"/>
  <c r="K27" i="16"/>
  <c r="T27" i="16" s="1"/>
  <c r="Q21" i="16"/>
  <c r="O11" i="14"/>
  <c r="F20" i="14"/>
  <c r="N11" i="14"/>
  <c r="P12" i="14"/>
  <c r="S12" i="14"/>
  <c r="L20" i="14"/>
  <c r="F21" i="14"/>
  <c r="O14" i="14"/>
  <c r="N14" i="14"/>
  <c r="L21" i="14"/>
  <c r="U21" i="14" s="1"/>
  <c r="U14" i="14"/>
  <c r="T21" i="14"/>
  <c r="P9" i="14"/>
  <c r="J20" i="14"/>
  <c r="J18" i="14"/>
  <c r="S11" i="14"/>
  <c r="Q12" i="14"/>
  <c r="F18" i="14"/>
  <c r="T9" i="14"/>
  <c r="K20" i="14"/>
  <c r="K18" i="14"/>
  <c r="H20" i="14"/>
  <c r="H24" i="14" s="1"/>
  <c r="H18" i="14"/>
  <c r="U18" i="14" s="1"/>
  <c r="U13" i="14"/>
  <c r="P15" i="14"/>
  <c r="J22" i="14"/>
  <c r="G18" i="14"/>
  <c r="K22" i="14"/>
  <c r="T22" i="14" s="1"/>
  <c r="L22" i="14"/>
  <c r="U22" i="14" s="1"/>
  <c r="N9" i="14"/>
  <c r="U9" i="14"/>
  <c r="S10" i="14"/>
  <c r="N12" i="14"/>
  <c r="S13" i="14"/>
  <c r="N15" i="14"/>
  <c r="S16" i="14"/>
  <c r="F22" i="14"/>
  <c r="Q11" i="14"/>
  <c r="Q14" i="14"/>
  <c r="O15" i="14"/>
  <c r="J21" i="14"/>
  <c r="T23" i="1"/>
  <c r="O11" i="1"/>
  <c r="Q13" i="1"/>
  <c r="F21" i="1"/>
  <c r="O12" i="1"/>
  <c r="O15" i="1"/>
  <c r="T16" i="1"/>
  <c r="Q17" i="1"/>
  <c r="H19" i="1"/>
  <c r="O19" i="1" s="1"/>
  <c r="G21" i="1"/>
  <c r="G25" i="1" s="1"/>
  <c r="N16" i="1"/>
  <c r="J19" i="1"/>
  <c r="F23" i="1"/>
  <c r="O10" i="1"/>
  <c r="Q12" i="1"/>
  <c r="O13" i="1"/>
  <c r="Q15" i="1"/>
  <c r="O16" i="1"/>
  <c r="K19" i="1"/>
  <c r="J21" i="1"/>
  <c r="P10" i="1"/>
  <c r="P13" i="1"/>
  <c r="L19" i="1"/>
  <c r="K21" i="1"/>
  <c r="J22" i="1"/>
  <c r="Q10" i="1"/>
  <c r="F22" i="1"/>
  <c r="L21" i="1"/>
  <c r="N12" i="1"/>
  <c r="U15" i="1"/>
  <c r="J23" i="1"/>
  <c r="L23" i="1"/>
  <c r="U23" i="1" s="1"/>
  <c r="T13" i="2"/>
  <c r="K22" i="2"/>
  <c r="T22" i="2" s="1"/>
  <c r="O11" i="2"/>
  <c r="H21" i="2"/>
  <c r="O14" i="2"/>
  <c r="S14" i="2"/>
  <c r="L22" i="2"/>
  <c r="U22" i="2" s="1"/>
  <c r="H20" i="2"/>
  <c r="G20" i="2"/>
  <c r="G24" i="2" s="1"/>
  <c r="P15" i="2"/>
  <c r="Q15" i="2"/>
  <c r="S10" i="2"/>
  <c r="U11" i="2"/>
  <c r="P12" i="2"/>
  <c r="P16" i="2"/>
  <c r="T9" i="2"/>
  <c r="T10" i="2"/>
  <c r="S11" i="2"/>
  <c r="U13" i="2"/>
  <c r="Q14" i="2"/>
  <c r="F22" i="2"/>
  <c r="L20" i="2"/>
  <c r="U10" i="2"/>
  <c r="O13" i="2"/>
  <c r="P13" i="2"/>
  <c r="T14" i="2"/>
  <c r="S15" i="2"/>
  <c r="H22" i="2"/>
  <c r="Q20" i="2"/>
  <c r="T21" i="2"/>
  <c r="Q9" i="2"/>
  <c r="F20" i="2"/>
  <c r="S20" i="2" s="1"/>
  <c r="L21" i="2"/>
  <c r="S9" i="2"/>
  <c r="Q10" i="2"/>
  <c r="H18" i="2"/>
  <c r="O18" i="2" s="1"/>
  <c r="Q11" i="2"/>
  <c r="J18" i="2"/>
  <c r="N9" i="2"/>
  <c r="U9" i="2"/>
  <c r="Q12" i="2"/>
  <c r="N15" i="2"/>
  <c r="K18" i="2"/>
  <c r="O9" i="2"/>
  <c r="N10" i="2"/>
  <c r="T11" i="2"/>
  <c r="Q13" i="2"/>
  <c r="P14" i="2"/>
  <c r="O15" i="2"/>
  <c r="N16" i="2"/>
  <c r="L18" i="2"/>
  <c r="K20" i="2"/>
  <c r="J21" i="2"/>
  <c r="P9" i="2"/>
  <c r="J22" i="2"/>
  <c r="N12" i="2"/>
  <c r="G18" i="2"/>
  <c r="N18" i="2" s="1"/>
  <c r="N13" i="2"/>
  <c r="Q16" i="2"/>
  <c r="F21" i="2"/>
  <c r="N14" i="2"/>
  <c r="U27" i="16" l="1"/>
  <c r="T31" i="16"/>
  <c r="H34" i="16"/>
  <c r="U20" i="2"/>
  <c r="U22" i="1"/>
  <c r="T19" i="1"/>
  <c r="H25" i="1"/>
  <c r="T30" i="16"/>
  <c r="H24" i="2"/>
  <c r="G34" i="16"/>
  <c r="U19" i="1"/>
  <c r="T18" i="2"/>
  <c r="O31" i="16"/>
  <c r="N31" i="16"/>
  <c r="P30" i="16"/>
  <c r="S27" i="16"/>
  <c r="Q27" i="16"/>
  <c r="P27" i="16"/>
  <c r="U29" i="16"/>
  <c r="L34" i="16"/>
  <c r="Q29" i="16"/>
  <c r="O27" i="16"/>
  <c r="N27" i="16"/>
  <c r="F34" i="16"/>
  <c r="N29" i="16"/>
  <c r="O29" i="16"/>
  <c r="S29" i="16"/>
  <c r="K34" i="16"/>
  <c r="T34" i="16" s="1"/>
  <c r="P18" i="14"/>
  <c r="S18" i="14"/>
  <c r="Q18" i="14"/>
  <c r="K24" i="14"/>
  <c r="T24" i="14" s="1"/>
  <c r="T20" i="14"/>
  <c r="F24" i="14"/>
  <c r="O20" i="14"/>
  <c r="N20" i="14"/>
  <c r="O18" i="14"/>
  <c r="N18" i="14"/>
  <c r="L24" i="14"/>
  <c r="U24" i="14" s="1"/>
  <c r="U20" i="14"/>
  <c r="T18" i="14"/>
  <c r="P22" i="14"/>
  <c r="S22" i="14"/>
  <c r="Q22" i="14"/>
  <c r="J24" i="14"/>
  <c r="S20" i="14"/>
  <c r="Q20" i="14"/>
  <c r="P20" i="14"/>
  <c r="O22" i="14"/>
  <c r="N22" i="14"/>
  <c r="O21" i="14"/>
  <c r="N21" i="14"/>
  <c r="Q21" i="14"/>
  <c r="P21" i="14"/>
  <c r="S21" i="14"/>
  <c r="K25" i="1"/>
  <c r="T25" i="1" s="1"/>
  <c r="T21" i="1"/>
  <c r="Q19" i="1"/>
  <c r="S19" i="1"/>
  <c r="P19" i="1"/>
  <c r="S23" i="1"/>
  <c r="P23" i="1"/>
  <c r="Q23" i="1"/>
  <c r="O23" i="1"/>
  <c r="N23" i="1"/>
  <c r="L25" i="1"/>
  <c r="U21" i="1"/>
  <c r="N21" i="1"/>
  <c r="F25" i="1"/>
  <c r="O21" i="1"/>
  <c r="S22" i="1"/>
  <c r="Q22" i="1"/>
  <c r="P22" i="1"/>
  <c r="O22" i="1"/>
  <c r="N22" i="1"/>
  <c r="J25" i="1"/>
  <c r="S21" i="1"/>
  <c r="Q21" i="1"/>
  <c r="P21" i="1"/>
  <c r="O22" i="2"/>
  <c r="N22" i="2"/>
  <c r="U21" i="2"/>
  <c r="S21" i="2"/>
  <c r="Q21" i="2"/>
  <c r="P21" i="2"/>
  <c r="T20" i="2"/>
  <c r="K24" i="2"/>
  <c r="T24" i="2" s="1"/>
  <c r="P20" i="2"/>
  <c r="U18" i="2"/>
  <c r="Q22" i="2"/>
  <c r="P22" i="2"/>
  <c r="S22" i="2"/>
  <c r="Q18" i="2"/>
  <c r="S18" i="2"/>
  <c r="P18" i="2"/>
  <c r="F24" i="2"/>
  <c r="O20" i="2"/>
  <c r="N20" i="2"/>
  <c r="J24" i="2"/>
  <c r="O21" i="2"/>
  <c r="N21" i="2"/>
  <c r="L24" i="2"/>
  <c r="U34" i="16" l="1"/>
  <c r="U24" i="2"/>
  <c r="U25" i="1"/>
  <c r="N34" i="16"/>
  <c r="O34" i="16"/>
  <c r="S34" i="16"/>
  <c r="P34" i="16"/>
  <c r="Q34" i="16"/>
  <c r="O24" i="14"/>
  <c r="N24" i="14"/>
  <c r="S24" i="14"/>
  <c r="Q24" i="14"/>
  <c r="P24" i="14"/>
  <c r="S25" i="1"/>
  <c r="P25" i="1"/>
  <c r="Q25" i="1"/>
  <c r="O25" i="1"/>
  <c r="N25" i="1"/>
  <c r="N24" i="2"/>
  <c r="O24" i="2"/>
  <c r="S24" i="2"/>
  <c r="P24" i="2"/>
  <c r="Q24" i="2"/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<sst xmlns="http://schemas.openxmlformats.org/spreadsheetml/2006/main" count="1065" uniqueCount="230">
  <si>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</si>
  <si>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</si>
  <si>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</si>
  <si>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</si>
  <si>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</si>
  <si>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</si>
  <si>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</si>
  <si>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</si>
  <si>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</si>
  <si>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</si>
  <si>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</si>
  <si>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</si>
  <si>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</si>
  <si>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</si>
  <si>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</si>
  <si>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</si>
  <si>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</si>
  <si>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</si>
  <si>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</si>
  <si>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</si>
  <si>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</si>
  <si>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</si>
  <si>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</si>
  <si>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</si>
  <si>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</si>
  <si>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</si>
  <si>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</si>
  <si>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</si>
  <si>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</si>
  <si>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</si>
  <si>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</si>
  <si>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</si>
  <si>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</si>
  <si>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</si>
  <si>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</si>
  <si>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</si>
  <si>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</si>
  <si>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</si>
  <si>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</si>
  <si>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</si>
  <si>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</si>
  <si>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</si>
  <si>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</si>
  <si>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</si>
  <si>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</si>
  <si>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</si>
  <si>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</si>
  <si>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</si>
  <si>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</si>
  <si>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</si>
  <si>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</si>
  <si>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</si>
  <si>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</si>
  <si>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</si>
  <si>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</si>
  <si>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</si>
  <si>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</si>
  <si>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</si>
  <si>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</si>
  <si>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</si>
  <si>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</si>
  <si>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</si>
  <si>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</si>
  <si>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</si>
  <si>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</si>
  <si>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</si>
  <si>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</si>
  <si>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</si>
  <si>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</si>
  <si>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</si>
  <si>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</si>
  <si>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</si>
  <si>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</si>
  <si>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</si>
  <si>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</si>
  <si>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</si>
  <si>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</si>
  <si>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</si>
  <si>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</si>
  <si>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</si>
  <si>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</si>
  <si>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</si>
  <si>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</si>
  <si>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</si>
  <si>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</si>
  <si>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</si>
  <si>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</si>
  <si>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</si>
  <si>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</si>
  <si>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</si>
  <si>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</si>
  <si>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</si>
  <si>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</si>
  <si>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</si>
  <si>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</si>
  <si>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</si>
  <si>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</si>
  <si>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</si>
  <si>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</si>
  <si>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</si>
  <si>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</si>
  <si>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</si>
  <si>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</si>
  <si>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</si>
  <si>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</si>
  <si>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</si>
  <si>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</si>
  <si>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</si>
  <si>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</si>
  <si>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</si>
  <si>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</si>
  <si>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</si>
  <si>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</si>
  <si>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</si>
  <si>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</si>
  <si>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</si>
  <si>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</si>
  <si>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</si>
  <si>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</si>
  <si>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</si>
  <si>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</si>
  <si>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</si>
  <si>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</si>
  <si>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</si>
  <si>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</si>
  <si>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</si>
  <si>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</si>
  <si>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</si>
  <si>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</si>
  <si>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</si>
  <si>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</si>
  <si>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</si>
  <si>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</si>
  <si>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</si>
  <si>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</si>
  <si>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</si>
  <si>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</si>
  <si>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</si>
  <si>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</si>
  <si>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</si>
  <si>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</si>
  <si>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</si>
  <si>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</si>
  <si>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</si>
  <si>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</si>
  <si>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</si>
  <si>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</si>
  <si>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</si>
  <si>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</si>
  <si>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</si>
  <si>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</si>
  <si>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</si>
  <si>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</si>
  <si>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</si>
  <si>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</si>
  <si>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</si>
  <si>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</si>
  <si>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</si>
  <si>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</si>
  <si>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</si>
  <si>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</si>
  <si>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</si>
  <si>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</si>
  <si>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</si>
  <si>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</si>
  <si>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</si>
  <si>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</si>
  <si>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</si>
  <si>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</si>
  <si>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</si>
  <si>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</si>
  <si>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</si>
  <si>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</si>
  <si>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</si>
  <si>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</si>
  <si>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</si>
  <si>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</si>
  <si>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</si>
  <si>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</si>
  <si>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</si>
  <si>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</si>
  <si>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</si>
  <si>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</si>
  <si>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</si>
  <si>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</si>
  <si>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</si>
  <si>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</si>
  <si>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</si>
  <si>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</si>
  <si>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</si>
  <si>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</si>
  <si>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</si>
  <si>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</si>
  <si>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</si>
  <si>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</si>
  <si>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</si>
  <si>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</si>
  <si>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</si>
  <si>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</si>
  <si>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</si>
  <si>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</si>
  <si>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</si>
  <si>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</si>
  <si>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</si>
  <si>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</si>
  <si>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</si>
  <si>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</si>
  <si>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</si>
  <si>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</si>
  <si>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</si>
  <si>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</si>
  <si>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</si>
  <si>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</si>
  <si>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</si>
  <si>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</si>
  <si>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</si>
  <si>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</si>
  <si>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</si>
  <si>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</si>
  <si>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</si>
  <si>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</si>
  <si>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</si>
  <si>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 xml:space="preserve">  -</t>
  </si>
  <si>
    <t>2022.12.31</t>
  </si>
  <si>
    <t xml:space="preserve"> -</t>
  </si>
  <si>
    <t>2023-ko 1. hiruhilabetea</t>
  </si>
  <si>
    <t>23/22 Aldaketa tasa</t>
  </si>
  <si>
    <t>23/22
% Ald.</t>
  </si>
  <si>
    <t>2023.03.31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</si>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</sst>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89</xdr:row>
      <xdr:rowOff>0</xdr:rowOff>
    </xdr:from>
    <xdr:to>
      <xdr:col>2</xdr:col>
      <xdr:colOff>137160</xdr:colOff>
      <xdr:row>89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137160</xdr:colOff>
      <xdr:row>89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L25" sqref="L25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225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7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N95" sqref="N95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2023-ko 1.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5">
        <v>430505.08078999998</v>
      </c>
      <c r="D94" s="215">
        <v>676898.71210999996</v>
      </c>
      <c r="E94" s="215">
        <v>32968.93116</v>
      </c>
      <c r="F94" s="215">
        <v>15737537.867490001</v>
      </c>
      <c r="G94" s="215">
        <v>16877910.59155</v>
      </c>
      <c r="H94" s="215">
        <v>333847.81641000003</v>
      </c>
      <c r="I94" s="215">
        <v>493686.95253000001</v>
      </c>
      <c r="J94" s="215">
        <v>827534.7689400001</v>
      </c>
      <c r="K94" s="215">
        <v>116295.02957</v>
      </c>
      <c r="L94" s="215">
        <v>263203.30981000001</v>
      </c>
      <c r="M94" s="215">
        <v>379498.33938000002</v>
      </c>
      <c r="N94" s="216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228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3.95" customHeight="1" x14ac:dyDescent="0.2">
      <c r="A96" s="7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2:3" x14ac:dyDescent="0.2">
      <c r="B97" s="310" t="s">
        <v>27</v>
      </c>
      <c r="C97" s="310"/>
    </row>
  </sheetData>
  <mergeCells count="1">
    <mergeCell ref="B97:C97"/>
  </mergeCells>
  <phoneticPr fontId="19" type="noConversion"/>
  <hyperlinks>
    <hyperlink ref="B97:C9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7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A95" sqref="A95:XFD95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2023-ko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7">
        <v>8362820.4678400001</v>
      </c>
      <c r="D94" s="217">
        <v>9007873.8269100003</v>
      </c>
      <c r="E94" s="217">
        <v>180777.52430999995</v>
      </c>
      <c r="F94" s="217">
        <v>382771.13406000001</v>
      </c>
      <c r="G94" s="217">
        <v>9501.4323800000002</v>
      </c>
      <c r="H94" s="217">
        <v>17943744.385499999</v>
      </c>
      <c r="I94" s="217">
        <v>2057.0638799999997</v>
      </c>
      <c r="J94" s="217">
        <v>72731.211749999988</v>
      </c>
      <c r="K94" s="217">
        <v>74788.275629999989</v>
      </c>
      <c r="L94" s="217">
        <v>2868.8246799999997</v>
      </c>
      <c r="M94" s="217">
        <v>90000</v>
      </c>
      <c r="N94" s="217">
        <v>92868.824680000005</v>
      </c>
      <c r="O94" s="218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228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3.95" customHeight="1" x14ac:dyDescent="0.2">
      <c r="A96" s="7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</row>
    <row r="97" spans="1:15" ht="19.5" customHeight="1" x14ac:dyDescent="0.2">
      <c r="A97" s="64"/>
      <c r="B97" s="310" t="s">
        <v>27</v>
      </c>
      <c r="C97" s="310"/>
      <c r="O97"/>
    </row>
  </sheetData>
  <mergeCells count="1">
    <mergeCell ref="B97:C97"/>
  </mergeCells>
  <phoneticPr fontId="19" type="noConversion"/>
  <hyperlinks>
    <hyperlink ref="B97:C9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90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M84" sqref="M84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2023-ko 1.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219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220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53" t="s">
        <v>221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141" customFormat="1" ht="13.5" customHeight="1" x14ac:dyDescent="0.2">
      <c r="A86" s="148"/>
      <c r="B86" s="244" t="s">
        <v>223</v>
      </c>
      <c r="C86" s="220">
        <v>8362820.4678399991</v>
      </c>
      <c r="D86" s="221">
        <v>6541283.9671999998</v>
      </c>
      <c r="E86" s="221">
        <v>1359629.17089</v>
      </c>
      <c r="F86" s="222">
        <v>461907.32974999998</v>
      </c>
      <c r="G86" s="220">
        <v>9007873.8269100003</v>
      </c>
      <c r="H86" s="221">
        <v>224816.92012999998</v>
      </c>
      <c r="I86" s="221">
        <v>7088551.0847699996</v>
      </c>
      <c r="J86" s="221">
        <v>1446592.2406599999</v>
      </c>
      <c r="K86" s="245">
        <v>247913.58134999999</v>
      </c>
    </row>
    <row r="87" spans="1:11" s="141" customFormat="1" ht="13.5" customHeight="1" x14ac:dyDescent="0.2">
      <c r="A87" s="148"/>
      <c r="B87" s="253" t="s">
        <v>228</v>
      </c>
      <c r="C87" s="171">
        <v>2115801.4454700002</v>
      </c>
      <c r="D87" s="144">
        <v>1901754.5192100001</v>
      </c>
      <c r="E87" s="144">
        <v>96890.051899999991</v>
      </c>
      <c r="F87" s="172">
        <v>117156.87436</v>
      </c>
      <c r="G87" s="171">
        <v>2089522.7192600002</v>
      </c>
      <c r="H87" s="144">
        <v>50634.178270000004</v>
      </c>
      <c r="I87" s="144">
        <v>1580155.3932700001</v>
      </c>
      <c r="J87" s="144">
        <v>423973.25124999997</v>
      </c>
      <c r="K87" s="243">
        <v>34759.896469999992</v>
      </c>
    </row>
    <row r="88" spans="1:11" s="71" customFormat="1" ht="6" customHeight="1" x14ac:dyDescent="0.2">
      <c r="A88" s="72"/>
      <c r="B88" s="248"/>
      <c r="C88" s="249"/>
      <c r="D88" s="250"/>
      <c r="E88" s="250"/>
      <c r="F88" s="251"/>
      <c r="G88" s="249"/>
      <c r="H88" s="250"/>
      <c r="I88" s="250"/>
      <c r="J88" s="250"/>
      <c r="K88" s="252"/>
    </row>
    <row r="89" spans="1:11" s="71" customFormat="1" ht="5.25" customHeight="1" x14ac:dyDescent="0.2">
      <c r="A89" s="72"/>
      <c r="B89" s="76"/>
      <c r="C89" s="155"/>
      <c r="D89" s="155"/>
      <c r="E89" s="155"/>
      <c r="F89" s="155"/>
      <c r="G89" s="155"/>
      <c r="H89" s="155"/>
      <c r="I89" s="155"/>
      <c r="J89" s="155"/>
      <c r="K89" s="155"/>
    </row>
    <row r="90" spans="1:11" x14ac:dyDescent="0.3">
      <c r="B90" s="311" t="s">
        <v>27</v>
      </c>
      <c r="C90" s="311"/>
    </row>
  </sheetData>
  <mergeCells count="1">
    <mergeCell ref="B90:C90"/>
  </mergeCells>
  <phoneticPr fontId="31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D4" sqref="D4:J22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2023-ko 1. hiruhilabetea</v>
      </c>
    </row>
    <row r="2" spans="2:10" s="4" customFormat="1" ht="29.25" customHeight="1" x14ac:dyDescent="0.2">
      <c r="B2" s="317" t="s">
        <v>147</v>
      </c>
      <c r="C2" s="317"/>
      <c r="D2" s="317"/>
      <c r="E2" s="317"/>
      <c r="F2" s="317"/>
      <c r="G2" s="317"/>
      <c r="H2" s="317"/>
      <c r="I2" s="317"/>
      <c r="J2" s="317"/>
    </row>
    <row r="3" spans="2:10" s="4" customFormat="1" ht="23.25" customHeight="1" x14ac:dyDescent="0.2">
      <c r="B3" s="98"/>
      <c r="C3" s="263"/>
      <c r="D3" s="263"/>
      <c r="E3" s="263"/>
      <c r="F3" s="263"/>
      <c r="G3" s="98"/>
      <c r="H3" s="263"/>
      <c r="I3" s="263"/>
      <c r="J3" s="263"/>
    </row>
    <row r="4" spans="2:10" s="85" customFormat="1" ht="41.25" customHeight="1" x14ac:dyDescent="0.2">
      <c r="B4" s="99"/>
      <c r="C4" s="260"/>
      <c r="D4" s="166" t="s">
        <v>148</v>
      </c>
      <c r="E4" s="254" t="s">
        <v>227</v>
      </c>
      <c r="F4"/>
      <c r="G4" s="99"/>
      <c r="H4" s="260"/>
      <c r="I4" s="166" t="s">
        <v>149</v>
      </c>
      <c r="J4" s="254" t="s">
        <v>227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698565.46624999901</v>
      </c>
      <c r="E6" s="97">
        <v>9.6199201807718904</v>
      </c>
      <c r="F6" s="92"/>
      <c r="G6" s="89">
        <v>1</v>
      </c>
      <c r="H6" s="90" t="s">
        <v>49</v>
      </c>
      <c r="I6" s="96">
        <v>2115801.4454700002</v>
      </c>
      <c r="J6" s="97">
        <v>13.871952060331271</v>
      </c>
    </row>
    <row r="7" spans="2:10" ht="18" customHeight="1" x14ac:dyDescent="0.2">
      <c r="B7" s="89">
        <v>2</v>
      </c>
      <c r="C7" s="90" t="s">
        <v>36</v>
      </c>
      <c r="D7" s="96">
        <v>1214820.2094399999</v>
      </c>
      <c r="E7" s="97">
        <v>16.49481883252486</v>
      </c>
      <c r="F7" s="92"/>
      <c r="G7" s="89">
        <v>2</v>
      </c>
      <c r="H7" s="90" t="s">
        <v>50</v>
      </c>
      <c r="I7" s="96">
        <v>2089778.4821599999</v>
      </c>
      <c r="J7" s="97">
        <v>15.025249705711396</v>
      </c>
    </row>
    <row r="8" spans="2:10" ht="18" customHeight="1" x14ac:dyDescent="0.2">
      <c r="B8" s="89">
        <v>3</v>
      </c>
      <c r="C8" s="90" t="s">
        <v>37</v>
      </c>
      <c r="D8" s="96">
        <v>70225.164660000009</v>
      </c>
      <c r="E8" s="97">
        <v>35.685556721205813</v>
      </c>
      <c r="F8" s="92"/>
      <c r="G8" s="89">
        <v>3</v>
      </c>
      <c r="H8" s="90" t="s">
        <v>51</v>
      </c>
      <c r="I8" s="96">
        <v>105869.60679999999</v>
      </c>
      <c r="J8" s="97">
        <v>7.2733236161329762</v>
      </c>
    </row>
    <row r="9" spans="2:10" ht="18" customHeight="1" x14ac:dyDescent="0.2">
      <c r="B9" s="89">
        <v>4</v>
      </c>
      <c r="C9" s="90" t="s">
        <v>38</v>
      </c>
      <c r="D9" s="96">
        <v>1665705.1570400004</v>
      </c>
      <c r="E9" s="97">
        <v>7.3961120730362984</v>
      </c>
      <c r="F9" s="92"/>
      <c r="G9" s="89">
        <v>4</v>
      </c>
      <c r="H9" s="90" t="s">
        <v>52</v>
      </c>
      <c r="I9" s="96">
        <v>1082721.0856800005</v>
      </c>
      <c r="J9" s="97">
        <v>-4.7394280800829964</v>
      </c>
    </row>
    <row r="10" spans="2:10" ht="18" customHeight="1" x14ac:dyDescent="0.2">
      <c r="B10" s="89">
        <v>6</v>
      </c>
      <c r="C10" s="90" t="s">
        <v>39</v>
      </c>
      <c r="D10" s="96">
        <v>41034.033000000003</v>
      </c>
      <c r="E10" s="97">
        <v>5.199100223800257</v>
      </c>
      <c r="F10" s="92"/>
      <c r="G10" s="89">
        <v>5</v>
      </c>
      <c r="H10" s="90" t="s">
        <v>53</v>
      </c>
      <c r="I10" s="96">
        <v>1859.2749799999999</v>
      </c>
      <c r="J10" s="97">
        <v>596.59712241159161</v>
      </c>
    </row>
    <row r="11" spans="2:10" ht="18" customHeight="1" x14ac:dyDescent="0.2">
      <c r="B11" s="89">
        <v>7</v>
      </c>
      <c r="C11" s="90" t="s">
        <v>40</v>
      </c>
      <c r="D11" s="96">
        <v>76448.359260000012</v>
      </c>
      <c r="E11" s="97">
        <v>-16.897005832888322</v>
      </c>
      <c r="F11" s="92"/>
      <c r="G11" s="89">
        <v>6</v>
      </c>
      <c r="H11" s="90" t="s">
        <v>54</v>
      </c>
      <c r="I11" s="96">
        <v>3603.8211700000002</v>
      </c>
      <c r="J11" s="97">
        <v>373.29802403898043</v>
      </c>
    </row>
    <row r="12" spans="2:10" ht="18" customHeight="1" x14ac:dyDescent="0.2">
      <c r="B12" s="89">
        <v>8</v>
      </c>
      <c r="C12" s="90" t="s">
        <v>41</v>
      </c>
      <c r="D12" s="96">
        <v>12385.851850000001</v>
      </c>
      <c r="E12" s="97">
        <v>-35.406006024736037</v>
      </c>
      <c r="F12" s="92"/>
      <c r="G12" s="89">
        <v>7</v>
      </c>
      <c r="H12" s="90" t="s">
        <v>55</v>
      </c>
      <c r="I12" s="96">
        <v>103002.54030000001</v>
      </c>
      <c r="J12" s="97">
        <v>90.408238462406729</v>
      </c>
    </row>
    <row r="13" spans="2:10" ht="18" customHeight="1" x14ac:dyDescent="0.2">
      <c r="B13" s="89">
        <v>9</v>
      </c>
      <c r="C13" s="90" t="s">
        <v>42</v>
      </c>
      <c r="D13" s="96">
        <v>159479.95238999999</v>
      </c>
      <c r="E13" s="97">
        <v>131.98901738585508</v>
      </c>
      <c r="F13" s="92"/>
      <c r="G13" s="89">
        <v>8</v>
      </c>
      <c r="H13" s="90" t="s">
        <v>56</v>
      </c>
      <c r="I13" s="96">
        <v>6626.7510700000003</v>
      </c>
      <c r="J13" s="97">
        <v>18.786473282815329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694421</v>
      </c>
      <c r="J14" s="97"/>
    </row>
    <row r="15" spans="2:10" s="188" customFormat="1" ht="5.0999999999999996" customHeight="1" x14ac:dyDescent="0.2">
      <c r="B15" s="89"/>
      <c r="C15" s="90"/>
      <c r="D15" s="275"/>
      <c r="E15" s="276"/>
      <c r="F15" s="277"/>
      <c r="G15" s="278"/>
      <c r="H15" s="279"/>
      <c r="I15" s="275"/>
      <c r="J15" s="276"/>
    </row>
    <row r="16" spans="2:10" ht="18" customHeight="1" x14ac:dyDescent="0.2">
      <c r="B16" s="29"/>
      <c r="C16" s="173" t="s">
        <v>150</v>
      </c>
      <c r="D16" s="264">
        <v>3938664.1938899988</v>
      </c>
      <c r="E16" s="189">
        <v>12.477419041629446</v>
      </c>
      <c r="F16" s="92"/>
      <c r="G16" s="29"/>
      <c r="H16" s="173" t="s">
        <v>151</v>
      </c>
      <c r="I16" s="264">
        <v>6203684.0076300018</v>
      </c>
      <c r="J16" s="189">
        <v>24.801622841655192</v>
      </c>
    </row>
    <row r="17" spans="2:10" s="188" customFormat="1" ht="5.0999999999999996" customHeight="1" x14ac:dyDescent="0.2">
      <c r="B17" s="26"/>
      <c r="C17" s="265"/>
      <c r="D17" s="280"/>
      <c r="E17" s="281"/>
      <c r="F17" s="277"/>
      <c r="G17" s="282"/>
      <c r="H17" s="283"/>
      <c r="I17" s="280"/>
      <c r="J17" s="281"/>
    </row>
    <row r="18" spans="2:10" ht="18" customHeight="1" x14ac:dyDescent="0.2">
      <c r="B18" s="28"/>
      <c r="C18" s="22" t="s">
        <v>44</v>
      </c>
      <c r="D18" s="96">
        <v>3649315.9973899992</v>
      </c>
      <c r="E18" s="97">
        <v>11.164067107269847</v>
      </c>
      <c r="F18" s="92"/>
      <c r="G18" s="28"/>
      <c r="H18" s="22" t="s">
        <v>44</v>
      </c>
      <c r="I18" s="96">
        <v>5396029.8950900007</v>
      </c>
      <c r="J18" s="97">
        <v>9.8898181563628729</v>
      </c>
    </row>
    <row r="19" spans="2:10" ht="18" customHeight="1" x14ac:dyDescent="0.2">
      <c r="B19" s="28"/>
      <c r="C19" s="22" t="s">
        <v>45</v>
      </c>
      <c r="D19" s="96">
        <v>117482.39226000002</v>
      </c>
      <c r="E19" s="97">
        <v>-10.317670481285102</v>
      </c>
      <c r="F19" s="95"/>
      <c r="G19" s="28"/>
      <c r="H19" s="22" t="s">
        <v>45</v>
      </c>
      <c r="I19" s="96">
        <v>106606.36147</v>
      </c>
      <c r="J19" s="97">
        <v>94.334807898209121</v>
      </c>
    </row>
    <row r="20" spans="2:10" ht="18" customHeight="1" x14ac:dyDescent="0.2">
      <c r="B20" s="28"/>
      <c r="C20" s="22" t="s">
        <v>46</v>
      </c>
      <c r="D20" s="96">
        <v>171865.80424</v>
      </c>
      <c r="E20" s="97">
        <v>95.480779460073848</v>
      </c>
      <c r="F20" s="92"/>
      <c r="G20" s="28"/>
      <c r="H20" s="22" t="s">
        <v>46</v>
      </c>
      <c r="I20" s="96">
        <v>701047.75107</v>
      </c>
      <c r="J20" s="97">
        <v>12466.48832479146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6">
        <v>3938664.1938899993</v>
      </c>
      <c r="E22" s="190">
        <v>12.477419041629446</v>
      </c>
      <c r="F22" s="92"/>
      <c r="G22" s="49"/>
      <c r="H22" s="174" t="s">
        <v>151</v>
      </c>
      <c r="I22" s="266">
        <v>6203684.0076300008</v>
      </c>
      <c r="J22" s="190">
        <v>24.801622841655192</v>
      </c>
    </row>
    <row r="23" spans="2:10" ht="6" customHeight="1" x14ac:dyDescent="0.2">
      <c r="F23" s="92"/>
    </row>
    <row r="24" spans="2:10" ht="12.75" customHeight="1" x14ac:dyDescent="0.2">
      <c r="C24" s="311" t="s">
        <v>27</v>
      </c>
      <c r="D24" s="311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8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P94" sqref="P94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2023-ko 1.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7">
        <v>2930751.8360200003</v>
      </c>
      <c r="D94" s="217">
        <v>5049926.0779299997</v>
      </c>
      <c r="E94" s="217">
        <v>174428.00865</v>
      </c>
      <c r="F94" s="217">
        <v>8264609.1239000019</v>
      </c>
      <c r="G94" s="217">
        <v>16419715.046500001</v>
      </c>
      <c r="H94" s="217">
        <v>518970.17908000003</v>
      </c>
      <c r="I94" s="217">
        <v>1620011.0066499999</v>
      </c>
      <c r="J94" s="217">
        <v>2138981.18573</v>
      </c>
      <c r="K94" s="217">
        <v>496317.56023000006</v>
      </c>
      <c r="L94" s="217">
        <v>1009421.2558800001</v>
      </c>
      <c r="M94" s="217">
        <v>1505738.81611</v>
      </c>
      <c r="N94" s="218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228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3.95" customHeight="1" x14ac:dyDescent="0.2">
      <c r="A96" s="7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1:14" s="71" customFormat="1" ht="6" customHeight="1" x14ac:dyDescent="0.2">
      <c r="A97" s="72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1:14" x14ac:dyDescent="0.2">
      <c r="B98" s="311" t="s">
        <v>27</v>
      </c>
      <c r="C98" s="311"/>
    </row>
  </sheetData>
  <mergeCells count="1">
    <mergeCell ref="B98:C98"/>
  </mergeCells>
  <phoneticPr fontId="0" type="noConversion"/>
  <hyperlinks>
    <hyperlink ref="B98:C9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7"/>
  <sheetViews>
    <sheetView showGridLines="0" showZeros="0" zoomScaleNormal="100" workbookViewId="0">
      <pane xSplit="2" ySplit="5" topLeftCell="C66" activePane="bottomRight" state="frozen"/>
      <selection pane="topRight"/>
      <selection pane="bottomLeft"/>
      <selection pane="bottomRight" activeCell="M100" sqref="M10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2023-ko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23">
        <v>8362820.4678400001</v>
      </c>
      <c r="D94" s="223">
        <v>9011631.0800400004</v>
      </c>
      <c r="E94" s="223">
        <v>414275.87347999995</v>
      </c>
      <c r="F94" s="223">
        <v>704691.44570999965</v>
      </c>
      <c r="G94" s="223">
        <v>9665.3308500000003</v>
      </c>
      <c r="H94" s="223">
        <v>18503084.197920002</v>
      </c>
      <c r="I94" s="223">
        <v>3038.3698799999997</v>
      </c>
      <c r="J94" s="223">
        <v>649160.91342999996</v>
      </c>
      <c r="K94" s="223">
        <v>652199.28330999997</v>
      </c>
      <c r="L94" s="223">
        <v>31931.475809999996</v>
      </c>
      <c r="M94" s="223">
        <v>586615</v>
      </c>
      <c r="N94" s="223">
        <v>618546.47580999997</v>
      </c>
      <c r="O94" s="224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228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3.95" customHeight="1" x14ac:dyDescent="0.2">
      <c r="A96" s="7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</row>
    <row r="97" spans="2:3" x14ac:dyDescent="0.25">
      <c r="B97" s="310" t="s">
        <v>27</v>
      </c>
      <c r="C97" s="310"/>
    </row>
  </sheetData>
  <mergeCells count="1">
    <mergeCell ref="B97:C97"/>
  </mergeCells>
  <phoneticPr fontId="0" type="noConversion"/>
  <hyperlinks>
    <hyperlink ref="B97:C9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2023-ko 1. hiruhilabetea</v>
      </c>
    </row>
    <row r="2" spans="1:9" ht="18" x14ac:dyDescent="0.2">
      <c r="A2" s="157"/>
      <c r="B2" s="318" t="s">
        <v>58</v>
      </c>
      <c r="C2" s="318"/>
      <c r="D2" s="318"/>
      <c r="E2" s="318"/>
      <c r="F2" s="318"/>
      <c r="G2" s="318"/>
      <c r="H2" s="318"/>
      <c r="I2" s="318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2023</v>
      </c>
      <c r="F4"/>
      <c r="G4" s="175">
        <v>2022</v>
      </c>
      <c r="H4"/>
      <c r="I4" s="177" t="s">
        <v>227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3" t="s">
        <v>59</v>
      </c>
      <c r="C6" s="324"/>
      <c r="D6" s="93"/>
      <c r="E6" s="179">
        <v>5396029.8950900007</v>
      </c>
      <c r="F6"/>
      <c r="G6" s="179">
        <v>4910400.2405500002</v>
      </c>
      <c r="H6"/>
      <c r="I6" s="256">
        <v>9.8898181563628729</v>
      </c>
    </row>
    <row r="7" spans="1:9" ht="19.5" customHeight="1" x14ac:dyDescent="0.2">
      <c r="A7" s="93"/>
      <c r="B7" s="319" t="s">
        <v>60</v>
      </c>
      <c r="C7" s="320"/>
      <c r="D7" s="93"/>
      <c r="E7" s="180">
        <v>3649315.9973899992</v>
      </c>
      <c r="F7"/>
      <c r="G7" s="180">
        <v>3282819.7927200017</v>
      </c>
      <c r="H7"/>
      <c r="I7" s="257">
        <v>11.164067107269847</v>
      </c>
    </row>
    <row r="8" spans="1:9" ht="12.75" x14ac:dyDescent="0.2">
      <c r="A8" s="93"/>
      <c r="B8" s="161"/>
      <c r="C8" s="162" t="s">
        <v>61</v>
      </c>
      <c r="D8" s="93"/>
      <c r="E8" s="181">
        <v>698565.46624999901</v>
      </c>
      <c r="F8"/>
      <c r="G8" s="181">
        <v>637261.42575000005</v>
      </c>
      <c r="H8"/>
      <c r="I8" s="258">
        <v>9.6199201807718904</v>
      </c>
    </row>
    <row r="9" spans="1:9" ht="12.75" x14ac:dyDescent="0.2">
      <c r="A9" s="93"/>
      <c r="B9" s="161"/>
      <c r="C9" s="162" t="s">
        <v>62</v>
      </c>
      <c r="D9" s="93"/>
      <c r="E9" s="181">
        <v>1214820.2094399999</v>
      </c>
      <c r="F9"/>
      <c r="G9" s="181">
        <v>1042810.5057500011</v>
      </c>
      <c r="H9"/>
      <c r="I9" s="258">
        <v>16.49481883252486</v>
      </c>
    </row>
    <row r="10" spans="1:9" ht="12.75" x14ac:dyDescent="0.2">
      <c r="A10" s="93"/>
      <c r="B10" s="161"/>
      <c r="C10" s="162" t="s">
        <v>63</v>
      </c>
      <c r="D10" s="93"/>
      <c r="E10" s="181">
        <v>70225.164660000009</v>
      </c>
      <c r="F10"/>
      <c r="G10" s="181">
        <v>51755.81422</v>
      </c>
      <c r="H10"/>
      <c r="I10" s="258">
        <v>35.685556721205813</v>
      </c>
    </row>
    <row r="11" spans="1:9" ht="12.75" x14ac:dyDescent="0.2">
      <c r="A11" s="93"/>
      <c r="B11" s="161"/>
      <c r="C11" s="162" t="s">
        <v>64</v>
      </c>
      <c r="D11" s="93"/>
      <c r="E11" s="181">
        <v>1665705.1570400004</v>
      </c>
      <c r="F11"/>
      <c r="G11" s="181">
        <v>1550992.0470000005</v>
      </c>
      <c r="H11"/>
      <c r="I11" s="258">
        <v>7.3961120730362984</v>
      </c>
    </row>
    <row r="12" spans="1:9" ht="19.5" customHeight="1" x14ac:dyDescent="0.2">
      <c r="A12" s="93"/>
      <c r="B12" s="319" t="s">
        <v>65</v>
      </c>
      <c r="C12" s="320"/>
      <c r="D12" s="93"/>
      <c r="E12" s="180">
        <v>1746713.8977000015</v>
      </c>
      <c r="F12"/>
      <c r="G12" s="180">
        <v>1627580.4478299986</v>
      </c>
      <c r="H12"/>
      <c r="I12" s="258">
        <v>7.319665828428934</v>
      </c>
    </row>
    <row r="13" spans="1:9" ht="19.5" customHeight="1" x14ac:dyDescent="0.2">
      <c r="A13" s="93"/>
      <c r="B13" s="319" t="s">
        <v>66</v>
      </c>
      <c r="C13" s="320"/>
      <c r="D13" s="93"/>
      <c r="E13" s="182">
        <v>106606.36147</v>
      </c>
      <c r="F13"/>
      <c r="G13" s="182">
        <v>54857.059639999999</v>
      </c>
      <c r="H13"/>
      <c r="I13" s="257">
        <v>94.334807898209121</v>
      </c>
    </row>
    <row r="14" spans="1:9" ht="19.5" customHeight="1" x14ac:dyDescent="0.2">
      <c r="A14" s="93"/>
      <c r="B14" s="319" t="s">
        <v>67</v>
      </c>
      <c r="C14" s="320"/>
      <c r="D14" s="93"/>
      <c r="E14" s="182">
        <v>117482.39226000002</v>
      </c>
      <c r="F14"/>
      <c r="G14" s="182">
        <v>130998.37268999999</v>
      </c>
      <c r="H14"/>
      <c r="I14" s="257">
        <v>-10.317670481285102</v>
      </c>
    </row>
    <row r="15" spans="1:9" ht="12.75" x14ac:dyDescent="0.2">
      <c r="A15" s="93"/>
      <c r="B15" s="160"/>
      <c r="C15" s="162" t="s">
        <v>68</v>
      </c>
      <c r="D15" s="93"/>
      <c r="E15" s="181">
        <v>41034.033000000003</v>
      </c>
      <c r="F15"/>
      <c r="G15" s="181">
        <v>39006.068410000007</v>
      </c>
      <c r="H15"/>
      <c r="I15" s="258">
        <v>5.199100223800257</v>
      </c>
    </row>
    <row r="16" spans="1:9" ht="12.75" x14ac:dyDescent="0.2">
      <c r="A16" s="93"/>
      <c r="B16" s="160"/>
      <c r="C16" s="162" t="s">
        <v>69</v>
      </c>
      <c r="D16" s="93"/>
      <c r="E16" s="181">
        <v>76448.359260000012</v>
      </c>
      <c r="F16"/>
      <c r="G16" s="181">
        <v>91992.304279999982</v>
      </c>
      <c r="H16"/>
      <c r="I16" s="258">
        <v>-16.897005832888322</v>
      </c>
    </row>
    <row r="17" spans="1:11" ht="19.5" customHeight="1" x14ac:dyDescent="0.2">
      <c r="A17" s="93"/>
      <c r="B17" s="321" t="s">
        <v>169</v>
      </c>
      <c r="C17" s="322"/>
      <c r="D17" s="93"/>
      <c r="E17" s="180">
        <v>1735837.8669100013</v>
      </c>
      <c r="F17"/>
      <c r="G17" s="180">
        <v>1551439.1347799986</v>
      </c>
      <c r="H17"/>
      <c r="I17" s="257">
        <v>11.8856568714925</v>
      </c>
      <c r="J17" s="187"/>
      <c r="K17" s="186"/>
    </row>
    <row r="18" spans="1:11" ht="19.5" customHeight="1" x14ac:dyDescent="0.2">
      <c r="A18" s="93"/>
      <c r="B18" s="319" t="s">
        <v>70</v>
      </c>
      <c r="C18" s="320"/>
      <c r="D18" s="93"/>
      <c r="E18" s="180">
        <v>-5759.1007800000007</v>
      </c>
      <c r="F18"/>
      <c r="G18" s="180">
        <v>-13596.219529999998</v>
      </c>
      <c r="H18"/>
      <c r="I18" s="257" t="s">
        <v>224</v>
      </c>
    </row>
    <row r="19" spans="1:11" ht="12.75" x14ac:dyDescent="0.2">
      <c r="A19" s="93"/>
      <c r="B19" s="160"/>
      <c r="C19" s="162" t="s">
        <v>71</v>
      </c>
      <c r="D19" s="93"/>
      <c r="E19" s="181">
        <v>6626.7510700000003</v>
      </c>
      <c r="F19"/>
      <c r="G19" s="181">
        <v>5578.70849</v>
      </c>
      <c r="H19"/>
      <c r="I19" s="258">
        <v>18.786473282815329</v>
      </c>
    </row>
    <row r="20" spans="1:11" ht="12.75" x14ac:dyDescent="0.2">
      <c r="A20" s="93"/>
      <c r="B20" s="160"/>
      <c r="C20" s="162" t="s">
        <v>72</v>
      </c>
      <c r="D20" s="93"/>
      <c r="E20" s="181">
        <v>12385.851850000001</v>
      </c>
      <c r="F20"/>
      <c r="G20" s="181">
        <v>19174.928019999999</v>
      </c>
      <c r="H20"/>
      <c r="I20" s="258">
        <v>-35.406006024736037</v>
      </c>
    </row>
    <row r="21" spans="1:11" ht="19.5" customHeight="1" x14ac:dyDescent="0.2">
      <c r="A21" s="93"/>
      <c r="B21" s="319" t="s">
        <v>73</v>
      </c>
      <c r="C21" s="320"/>
      <c r="D21" s="93"/>
      <c r="E21" s="180">
        <v>534941.04761000001</v>
      </c>
      <c r="F21"/>
      <c r="G21" s="180">
        <v>-68744.613079999996</v>
      </c>
      <c r="H21"/>
      <c r="I21" s="257" t="s">
        <v>224</v>
      </c>
    </row>
    <row r="22" spans="1:11" ht="12.75" x14ac:dyDescent="0.2">
      <c r="A22" s="93"/>
      <c r="B22" s="160"/>
      <c r="C22" s="162" t="s">
        <v>74</v>
      </c>
      <c r="D22" s="93"/>
      <c r="E22" s="181">
        <v>694421</v>
      </c>
      <c r="F22"/>
      <c r="G22" s="181">
        <v>0</v>
      </c>
      <c r="H22"/>
      <c r="I22" s="258" t="s">
        <v>224</v>
      </c>
    </row>
    <row r="23" spans="1:11" ht="12.75" x14ac:dyDescent="0.2">
      <c r="A23" s="93"/>
      <c r="B23" s="160"/>
      <c r="C23" s="162" t="s">
        <v>75</v>
      </c>
      <c r="D23" s="93"/>
      <c r="E23" s="181">
        <v>159479.95238999999</v>
      </c>
      <c r="F23"/>
      <c r="G23" s="183">
        <v>68744.613079999996</v>
      </c>
      <c r="H23"/>
      <c r="I23" s="258">
        <v>131.98901738585508</v>
      </c>
    </row>
    <row r="24" spans="1:11" ht="19.5" customHeight="1" x14ac:dyDescent="0.2">
      <c r="A24" s="93"/>
      <c r="B24" s="319" t="s">
        <v>76</v>
      </c>
      <c r="C24" s="320"/>
      <c r="D24" s="93"/>
      <c r="E24" s="180">
        <v>2265019.8137400011</v>
      </c>
      <c r="F24"/>
      <c r="G24" s="180">
        <v>1469098.3021699986</v>
      </c>
      <c r="H24"/>
      <c r="I24" s="257">
        <v>54.177553019723071</v>
      </c>
    </row>
    <row r="25" spans="1:11" ht="12.75" x14ac:dyDescent="0.2">
      <c r="A25" s="93"/>
      <c r="B25" s="160"/>
      <c r="C25" s="162" t="s">
        <v>77</v>
      </c>
      <c r="D25" s="93"/>
      <c r="E25" s="181">
        <v>204648.82854000013</v>
      </c>
      <c r="F25"/>
      <c r="G25" s="181">
        <v>76669.865160000511</v>
      </c>
      <c r="H25"/>
      <c r="I25" s="258">
        <v>166.9221187658585</v>
      </c>
    </row>
    <row r="26" spans="1:11" ht="12.75" x14ac:dyDescent="0.2">
      <c r="A26" s="93"/>
      <c r="B26" s="160"/>
      <c r="C26" s="162" t="s">
        <v>78</v>
      </c>
      <c r="D26" s="93"/>
      <c r="E26" s="181">
        <v>1546841.0478500011</v>
      </c>
      <c r="F26"/>
      <c r="G26" s="181">
        <v>1333045.751750001</v>
      </c>
      <c r="H26"/>
      <c r="I26" s="258">
        <v>16.038106405525319</v>
      </c>
    </row>
    <row r="27" spans="1:11" ht="30" customHeight="1" x14ac:dyDescent="0.2">
      <c r="A27" s="93"/>
      <c r="B27" s="325" t="s">
        <v>79</v>
      </c>
      <c r="C27" s="326"/>
      <c r="D27" s="93"/>
      <c r="E27" s="184">
        <v>922827.59443000006</v>
      </c>
      <c r="F27"/>
      <c r="G27" s="184">
        <v>212722.41557999817</v>
      </c>
      <c r="H27"/>
      <c r="I27" s="259">
        <v>333.81774878489654</v>
      </c>
    </row>
    <row r="28" spans="1:11" ht="14.45" customHeight="1" x14ac:dyDescent="0.2">
      <c r="B28" s="307"/>
      <c r="C28" s="307"/>
      <c r="D28" s="307"/>
      <c r="E28" s="307"/>
      <c r="F28" s="307"/>
      <c r="G28" s="307"/>
      <c r="H28" s="307"/>
      <c r="I28" s="307"/>
    </row>
    <row r="29" spans="1:11" ht="18" customHeight="1" x14ac:dyDescent="0.2">
      <c r="C29" s="311" t="s">
        <v>27</v>
      </c>
      <c r="D29" s="31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F5" sqref="F5:U7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2023-ko 1. hiruhilabetea</v>
      </c>
    </row>
    <row r="2" spans="2:3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84" t="s">
        <v>30</v>
      </c>
      <c r="C5" s="285"/>
      <c r="D5" s="286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226</v>
      </c>
      <c r="T5" s="285"/>
      <c r="U5" s="286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4">
        <v>2023</v>
      </c>
      <c r="O6" s="295"/>
      <c r="P6" s="296">
        <v>2022</v>
      </c>
      <c r="Q6" s="297"/>
      <c r="R6"/>
      <c r="S6" s="287"/>
      <c r="T6" s="288"/>
      <c r="U6" s="289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2610266.85995</v>
      </c>
      <c r="G9" s="34">
        <v>599334.74906999897</v>
      </c>
      <c r="H9" s="37">
        <v>599315.252069999</v>
      </c>
      <c r="I9" s="200"/>
      <c r="J9" s="31">
        <v>2475444.20554</v>
      </c>
      <c r="K9" s="34">
        <v>544726.21016000002</v>
      </c>
      <c r="L9" s="37">
        <v>544691.86807000008</v>
      </c>
      <c r="M9"/>
      <c r="N9" s="40">
        <f t="shared" ref="N9:O16" si="0">IF(+$F9=0," ",+G9/$F9*100)</f>
        <v>22.9606695876865</v>
      </c>
      <c r="O9" s="41">
        <f t="shared" si="0"/>
        <v>22.959922652562774</v>
      </c>
      <c r="P9" s="41">
        <f t="shared" ref="P9:Q14" si="1">IF(+$J9=0," ",+K9/$J9*100)</f>
        <v>22.005190379201942</v>
      </c>
      <c r="Q9" s="42">
        <f t="shared" si="1"/>
        <v>22.003803069000277</v>
      </c>
      <c r="R9"/>
      <c r="S9" s="40">
        <f t="shared" ref="S9:U16" si="2">IF(+J9=0," ",(+F9/J9-1)*100)</f>
        <v>5.4464024722621129</v>
      </c>
      <c r="T9" s="41">
        <f t="shared" si="2"/>
        <v>10.024951597970478</v>
      </c>
      <c r="U9" s="42">
        <f t="shared" si="2"/>
        <v>10.028309068307784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4505177.3552600006</v>
      </c>
      <c r="G10" s="34">
        <v>1111391.29375</v>
      </c>
      <c r="H10" s="37">
        <v>1105045.3504900001</v>
      </c>
      <c r="I10" s="200"/>
      <c r="J10" s="31">
        <v>4270735.2911399994</v>
      </c>
      <c r="K10" s="34">
        <v>950395.38859000104</v>
      </c>
      <c r="L10" s="37">
        <v>950426.20598000102</v>
      </c>
      <c r="M10"/>
      <c r="N10" s="40">
        <f t="shared" si="0"/>
        <v>24.669201811830998</v>
      </c>
      <c r="O10" s="41">
        <f t="shared" si="0"/>
        <v>24.52834291195682</v>
      </c>
      <c r="P10" s="41">
        <f t="shared" si="1"/>
        <v>22.253671178395823</v>
      </c>
      <c r="Q10" s="42">
        <f t="shared" si="1"/>
        <v>22.254392772873103</v>
      </c>
      <c r="R10"/>
      <c r="S10" s="40">
        <f t="shared" si="2"/>
        <v>5.4895011780845104</v>
      </c>
      <c r="T10" s="41">
        <f t="shared" si="2"/>
        <v>16.93988702942373</v>
      </c>
      <c r="U10" s="42">
        <f t="shared" si="2"/>
        <v>16.268400801361381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211807.84</v>
      </c>
      <c r="G11" s="34">
        <v>47174.018080000002</v>
      </c>
      <c r="H11" s="37">
        <v>43866.895619999996</v>
      </c>
      <c r="I11" s="200"/>
      <c r="J11" s="31">
        <v>190571.96799999999</v>
      </c>
      <c r="K11" s="34">
        <v>41428.080549999999</v>
      </c>
      <c r="L11" s="37">
        <v>41428.031710000003</v>
      </c>
      <c r="M11"/>
      <c r="N11" s="40">
        <f t="shared" si="0"/>
        <v>22.272083073034501</v>
      </c>
      <c r="O11" s="41">
        <f t="shared" si="0"/>
        <v>20.710704391301093</v>
      </c>
      <c r="P11" s="41">
        <f t="shared" si="1"/>
        <v>21.738811318776957</v>
      </c>
      <c r="Q11" s="42">
        <f t="shared" si="1"/>
        <v>21.738785690663594</v>
      </c>
      <c r="R11"/>
      <c r="S11" s="123">
        <f t="shared" si="2"/>
        <v>11.143229627559915</v>
      </c>
      <c r="T11" s="124">
        <f>IF(+AA11&gt;10000,"-",(+G11/K11-1)*100)</f>
        <v>13.869668721593719</v>
      </c>
      <c r="U11" s="125">
        <f>IF(+AC11&gt;10000,"-",(+H11/L11-1)*100)</f>
        <v>5.8869895800801375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4412332.5810799999</v>
      </c>
      <c r="G12" s="34">
        <v>923086.06592999992</v>
      </c>
      <c r="H12" s="37">
        <v>921547.65998</v>
      </c>
      <c r="I12" s="200"/>
      <c r="J12" s="31">
        <v>4014799.5234300001</v>
      </c>
      <c r="K12" s="34">
        <v>814989.59436999995</v>
      </c>
      <c r="L12" s="37">
        <v>804154.75561999995</v>
      </c>
      <c r="M12"/>
      <c r="N12" s="40">
        <f t="shared" si="0"/>
        <v>20.920591296498721</v>
      </c>
      <c r="O12" s="41">
        <f t="shared" si="0"/>
        <v>20.885725249533074</v>
      </c>
      <c r="P12" s="41">
        <f t="shared" si="1"/>
        <v>20.299633633355683</v>
      </c>
      <c r="Q12" s="42">
        <f t="shared" si="1"/>
        <v>20.029761160601591</v>
      </c>
      <c r="R12"/>
      <c r="S12" s="40">
        <f t="shared" si="2"/>
        <v>9.9016913629194505</v>
      </c>
      <c r="T12" s="41">
        <f t="shared" si="2"/>
        <v>13.263540087718573</v>
      </c>
      <c r="U12" s="42">
        <f t="shared" si="2"/>
        <v>14.598297596274312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468710.28807000001</v>
      </c>
      <c r="G13" s="34">
        <v>10428.88341</v>
      </c>
      <c r="H13" s="37">
        <v>9474.3686199999993</v>
      </c>
      <c r="I13" s="200"/>
      <c r="J13" s="31">
        <v>494314.86717000004</v>
      </c>
      <c r="K13" s="34">
        <v>5437.9311500000003</v>
      </c>
      <c r="L13" s="37">
        <v>5417.17616</v>
      </c>
      <c r="M13"/>
      <c r="N13" s="40">
        <f t="shared" si="0"/>
        <v>2.2250169615313604</v>
      </c>
      <c r="O13" s="41">
        <f t="shared" si="0"/>
        <v>2.0213698869321681</v>
      </c>
      <c r="P13" s="41">
        <f t="shared" si="1"/>
        <v>1.1000945978284402</v>
      </c>
      <c r="Q13" s="42">
        <f t="shared" si="1"/>
        <v>1.095895859053128</v>
      </c>
      <c r="R13"/>
      <c r="S13" s="40">
        <f t="shared" si="2"/>
        <v>-5.1798116545813571</v>
      </c>
      <c r="T13" s="41">
        <f t="shared" si="2"/>
        <v>91.780350326796608</v>
      </c>
      <c r="U13" s="42">
        <f t="shared" si="2"/>
        <v>74.894970002230821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1378939.87445</v>
      </c>
      <c r="G14" s="34">
        <v>88035.496480000002</v>
      </c>
      <c r="H14" s="37">
        <v>79625.052519999997</v>
      </c>
      <c r="I14" s="200"/>
      <c r="J14" s="31">
        <v>1172409.0607100001</v>
      </c>
      <c r="K14" s="34">
        <v>60449.581479999993</v>
      </c>
      <c r="L14" s="37">
        <v>57449.581479999993</v>
      </c>
      <c r="M14"/>
      <c r="N14" s="40">
        <f t="shared" si="0"/>
        <v>6.3842882573189481</v>
      </c>
      <c r="O14" s="41">
        <f t="shared" si="0"/>
        <v>5.774367250911431</v>
      </c>
      <c r="P14" s="41">
        <f t="shared" si="1"/>
        <v>5.156014526482104</v>
      </c>
      <c r="Q14" s="42">
        <f t="shared" si="1"/>
        <v>4.9001311406796066</v>
      </c>
      <c r="R14"/>
      <c r="S14" s="40">
        <f t="shared" si="2"/>
        <v>17.615934630778685</v>
      </c>
      <c r="T14" s="41">
        <f t="shared" si="2"/>
        <v>45.634583936907688</v>
      </c>
      <c r="U14" s="42">
        <f t="shared" si="2"/>
        <v>38.599882660102544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168561.83652000001</v>
      </c>
      <c r="G15" s="34">
        <v>6630.3671100000001</v>
      </c>
      <c r="H15" s="37">
        <v>6630.3671100000001</v>
      </c>
      <c r="I15" s="200"/>
      <c r="J15" s="31">
        <v>159736.31700000001</v>
      </c>
      <c r="K15" s="34">
        <v>11388.75122</v>
      </c>
      <c r="L15" s="37">
        <v>11388.75122</v>
      </c>
      <c r="M15"/>
      <c r="N15" s="40">
        <f t="shared" si="0"/>
        <v>3.9334924481635567</v>
      </c>
      <c r="O15" s="41">
        <f t="shared" si="0"/>
        <v>3.9334924481635567</v>
      </c>
      <c r="P15" s="41">
        <f>IF(+$F15=0," ",+K15/$J15*100)</f>
        <v>7.1297194237926496</v>
      </c>
      <c r="Q15" s="42">
        <f>IF(+$F15=0," ",+L15/$J15*100)</f>
        <v>7.1297194237926496</v>
      </c>
      <c r="R15"/>
      <c r="S15" s="40">
        <f t="shared" si="2"/>
        <v>5.5250550943903409</v>
      </c>
      <c r="T15" s="41">
        <f t="shared" si="2"/>
        <v>-41.781438702811528</v>
      </c>
      <c r="U15" s="42">
        <f t="shared" si="2"/>
        <v>-41.781438702811528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778313.77899999998</v>
      </c>
      <c r="G16" s="34">
        <v>86666.666670000006</v>
      </c>
      <c r="H16" s="37">
        <v>36666.666669999999</v>
      </c>
      <c r="I16" s="200"/>
      <c r="J16" s="31">
        <v>746365.49300000002</v>
      </c>
      <c r="K16" s="34">
        <v>36666.666669999999</v>
      </c>
      <c r="L16" s="37">
        <v>36666.666669999999</v>
      </c>
      <c r="M16"/>
      <c r="N16" s="40">
        <f t="shared" si="0"/>
        <v>11.135183393688834</v>
      </c>
      <c r="O16" s="41">
        <f t="shared" si="0"/>
        <v>4.7110391283462043</v>
      </c>
      <c r="P16" s="41">
        <f>IF(+$J16=0," ",+K16/$J16*100)</f>
        <v>4.912695859319423</v>
      </c>
      <c r="Q16" s="42">
        <f>IF(+$J16=0," ",+L16/$J16*100)</f>
        <v>4.912695859319423</v>
      </c>
      <c r="R16"/>
      <c r="S16" s="40">
        <f t="shared" si="2"/>
        <v>4.2805148817350203</v>
      </c>
      <c r="T16" s="41">
        <f t="shared" si="2"/>
        <v>136.36363635123971</v>
      </c>
      <c r="U16" s="42">
        <f t="shared" si="2"/>
        <v>0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f>SUM(F9,F10,F11,F12,F13,F14,F15,F16)</f>
        <v>14534110.414329998</v>
      </c>
      <c r="G18" s="269">
        <f>SUM(G9,G10,G11,G12,G13,G14,G15,G16)</f>
        <v>2872747.5404999992</v>
      </c>
      <c r="H18" s="39">
        <f>SUM(H9,H10,H11,H12,H13,H14,H15,H16)</f>
        <v>2802171.6130799991</v>
      </c>
      <c r="I18" s="255"/>
      <c r="J18" s="33">
        <f>SUM(J9,J10,J11,J12,J13,J14,J15,J16)</f>
        <v>13524376.725989999</v>
      </c>
      <c r="K18" s="269">
        <f>SUM(K9,K10,K11,K12,K13,K14,K15,K16)</f>
        <v>2465482.2041900014</v>
      </c>
      <c r="L18" s="39">
        <f>SUM(L9,L10,L11,L12,L13,L14,L15,L16)</f>
        <v>2451623.0369100012</v>
      </c>
      <c r="M18"/>
      <c r="N18" s="46">
        <f>IF(+$F18=0," ",+G18/$F18*100)</f>
        <v>19.765554675211465</v>
      </c>
      <c r="O18" s="47">
        <f>IF(+$F18=0," ",+H18/$F18*100)</f>
        <v>19.279966459572098</v>
      </c>
      <c r="P18" s="47">
        <f>IF(+$J18=0," ",+K18/$J18*100)</f>
        <v>18.229913689494072</v>
      </c>
      <c r="Q18" s="48">
        <f>IF(+$J18=0," ",+L18/$J18*100)</f>
        <v>18.127438229361655</v>
      </c>
      <c r="R18"/>
      <c r="S18" s="46">
        <f>IF(+J18=0," ",(+F18/J18-1)*100)</f>
        <v>7.4660275205109983</v>
      </c>
      <c r="T18" s="47">
        <f>IF(+K18=0," ",(+G18/K18-1)*100)</f>
        <v>16.518688945223971</v>
      </c>
      <c r="U18" s="48">
        <f>IF(+L18=0," ",(+H18/L18-1)*100)</f>
        <v>14.298632819661595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f>SUM(F9,F10,F11,F12)</f>
        <v>11739584.636289999</v>
      </c>
      <c r="G20" s="270">
        <f>SUM(G9,G10,G11,G12)</f>
        <v>2680986.126829999</v>
      </c>
      <c r="H20" s="37">
        <f>SUM(H9,H10,H11,H12)</f>
        <v>2669775.1581599992</v>
      </c>
      <c r="I20"/>
      <c r="J20" s="31">
        <f>SUM(J9,J10,J11,J12)</f>
        <v>10951550.988109998</v>
      </c>
      <c r="K20" s="270">
        <f>SUM(K9,K10,K11,K12)</f>
        <v>2351539.273670001</v>
      </c>
      <c r="L20" s="37">
        <f>SUM(L9,L10,L11,L12)</f>
        <v>2340700.8613800011</v>
      </c>
      <c r="M20"/>
      <c r="N20" s="40">
        <f t="shared" ref="N20:O22" si="3">IF(+$F20=0," ",+G20/$F20*100)</f>
        <v>22.837146371792397</v>
      </c>
      <c r="O20" s="41">
        <f t="shared" si="3"/>
        <v>22.741649222469547</v>
      </c>
      <c r="P20" s="41">
        <f t="shared" ref="P20:Q22" si="4">IF(+$J20=0," ",+K20/$J20*100)</f>
        <v>21.472203126507345</v>
      </c>
      <c r="Q20" s="42">
        <f t="shared" si="4"/>
        <v>21.373236210298241</v>
      </c>
      <c r="R20"/>
      <c r="S20" s="40">
        <f t="shared" ref="S20:U22" si="5">IF(+J20=0," ",(+F20/J20-1)*100)</f>
        <v>7.1956351117349548</v>
      </c>
      <c r="T20" s="41">
        <f t="shared" si="5"/>
        <v>14.009838442793132</v>
      </c>
      <c r="U20" s="42">
        <f t="shared" si="5"/>
        <v>14.058793338760367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f>SUM(F13,F14)</f>
        <v>1847650.16252</v>
      </c>
      <c r="G21" s="270">
        <f>SUM(G13,G14)</f>
        <v>98464.379889999997</v>
      </c>
      <c r="H21" s="37">
        <f>SUM(H13,H14)</f>
        <v>89099.421139999991</v>
      </c>
      <c r="I21"/>
      <c r="J21" s="31">
        <f>SUM(J13,J14)</f>
        <v>1666723.9278800001</v>
      </c>
      <c r="K21" s="270">
        <f>SUM(K13,K14)</f>
        <v>65887.512629999997</v>
      </c>
      <c r="L21" s="37">
        <f>SUM(L13,L14)</f>
        <v>62866.757639999996</v>
      </c>
      <c r="M21"/>
      <c r="N21" s="40">
        <f t="shared" si="3"/>
        <v>5.3291679283974931</v>
      </c>
      <c r="O21" s="41">
        <f t="shared" si="3"/>
        <v>4.8223101400579953</v>
      </c>
      <c r="P21" s="41">
        <f t="shared" si="4"/>
        <v>3.953114941705195</v>
      </c>
      <c r="Q21" s="42">
        <f t="shared" si="4"/>
        <v>3.7718758690867151</v>
      </c>
      <c r="R21"/>
      <c r="S21" s="40">
        <f t="shared" si="5"/>
        <v>10.855201129207416</v>
      </c>
      <c r="T21" s="41">
        <f t="shared" si="5"/>
        <v>49.443158437228753</v>
      </c>
      <c r="U21" s="42">
        <f t="shared" si="5"/>
        <v>41.72740011536564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f>SUM(F15,F16)</f>
        <v>946875.61551999999</v>
      </c>
      <c r="G22" s="270">
        <f>SUM(G15,G16)</f>
        <v>93297.033780000012</v>
      </c>
      <c r="H22" s="37">
        <f>SUM(H15,H16)</f>
        <v>43297.033779999998</v>
      </c>
      <c r="I22"/>
      <c r="J22" s="31">
        <f>SUM(J15,J16)</f>
        <v>906101.81</v>
      </c>
      <c r="K22" s="270">
        <f>SUM(K15,K16)</f>
        <v>48055.417889999997</v>
      </c>
      <c r="L22" s="37">
        <f>SUM(L15,L16)</f>
        <v>48055.417889999997</v>
      </c>
      <c r="M22"/>
      <c r="N22" s="40">
        <f t="shared" si="3"/>
        <v>9.8531456772982438</v>
      </c>
      <c r="O22" s="41">
        <f t="shared" si="3"/>
        <v>4.5726210571197745</v>
      </c>
      <c r="P22" s="41">
        <f t="shared" si="4"/>
        <v>5.3035340355406637</v>
      </c>
      <c r="Q22" s="42">
        <f t="shared" si="4"/>
        <v>5.3035340355406637</v>
      </c>
      <c r="R22"/>
      <c r="S22" s="40">
        <f t="shared" si="5"/>
        <v>4.4999143661350827</v>
      </c>
      <c r="T22" s="41">
        <f t="shared" si="5"/>
        <v>94.144672705914573</v>
      </c>
      <c r="U22" s="42">
        <f t="shared" si="5"/>
        <v>-9.9018681325216065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f>SUM(F20,F21,F22)</f>
        <v>14534110.41433</v>
      </c>
      <c r="G24" s="52">
        <f>SUM(G20,G21,G22)</f>
        <v>2872747.5404999992</v>
      </c>
      <c r="H24" s="53">
        <f>SUM(H20,H21,H22)</f>
        <v>2802171.6130799996</v>
      </c>
      <c r="I24"/>
      <c r="J24" s="51">
        <f>SUM(J20:J23)</f>
        <v>13524376.725989999</v>
      </c>
      <c r="K24" s="52">
        <f t="shared" ref="K24:L24" si="6">SUM(K20:K23)</f>
        <v>2465482.2041900009</v>
      </c>
      <c r="L24" s="53">
        <f t="shared" si="6"/>
        <v>2451623.0369100012</v>
      </c>
      <c r="M24"/>
      <c r="N24" s="54">
        <f>IF(+$F24=0," ",+G24/$F24*100)</f>
        <v>19.765554675211462</v>
      </c>
      <c r="O24" s="55">
        <f>IF(+$F24=0," ",+H24/$F24*100)</f>
        <v>19.279966459572101</v>
      </c>
      <c r="P24" s="55">
        <f>IF(+$J24=0," ",+K24/$J24*100)</f>
        <v>18.229913689494069</v>
      </c>
      <c r="Q24" s="56">
        <f>IF(+$J24=0," ",+L24/$J24*100)</f>
        <v>18.127438229361655</v>
      </c>
      <c r="R24"/>
      <c r="S24" s="54">
        <f>IF(+J24=0," ",(+F24/J24-1)*100)</f>
        <v>7.4660275205110205</v>
      </c>
      <c r="T24" s="55">
        <f>IF(+K24=0," ",(+G24/K24-1)*100)</f>
        <v>16.518688945223992</v>
      </c>
      <c r="U24" s="56">
        <f>IF(+L24=0," ",(+H24/L24-1)*100)</f>
        <v>14.298632819661616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F9" sqref="F9:L17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2023-ko 1.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226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4">
        <v>2023</v>
      </c>
      <c r="O6" s="295"/>
      <c r="P6" s="296">
        <v>2022</v>
      </c>
      <c r="Q6" s="297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71"/>
      <c r="G9" s="272">
        <v>0</v>
      </c>
      <c r="H9" s="273"/>
      <c r="I9" s="274"/>
      <c r="J9" s="271"/>
      <c r="K9" s="272">
        <v>0</v>
      </c>
      <c r="L9" s="273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3940</v>
      </c>
      <c r="G10" s="34">
        <v>255.7629</v>
      </c>
      <c r="H10" s="37">
        <v>255.7629</v>
      </c>
      <c r="I10" s="200">
        <v>0</v>
      </c>
      <c r="J10" s="31">
        <v>3730</v>
      </c>
      <c r="K10" s="34">
        <v>0.96250000000000002</v>
      </c>
      <c r="L10" s="37">
        <v>0.96250000000000002</v>
      </c>
      <c r="M10"/>
      <c r="N10" s="40">
        <f t="shared" si="0"/>
        <v>6.4914441624365482</v>
      </c>
      <c r="O10" s="41">
        <f>IF(+$F10=0," ",+H10/$F10*100)</f>
        <v>6.4914441624365482</v>
      </c>
      <c r="P10" s="41">
        <f t="shared" si="1"/>
        <v>2.5804289544235925E-2</v>
      </c>
      <c r="Q10" s="42">
        <f t="shared" si="1"/>
        <v>2.5804289544235925E-2</v>
      </c>
      <c r="R10"/>
      <c r="S10" s="40">
        <f t="shared" si="2"/>
        <v>5.6300268096514783</v>
      </c>
      <c r="T10" s="41">
        <f t="shared" si="2"/>
        <v>26472.768831168833</v>
      </c>
      <c r="U10" s="42">
        <f>IF(+L10=0," ",(+H10/L10-1)*100)</f>
        <v>26472.768831168833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69609.167000000001</v>
      </c>
      <c r="G11" s="34">
        <v>19072.806129999997</v>
      </c>
      <c r="H11" s="37">
        <v>15151.312840000001</v>
      </c>
      <c r="I11" s="200">
        <v>0</v>
      </c>
      <c r="J11" s="31">
        <v>66546.282999999996</v>
      </c>
      <c r="K11" s="34">
        <v>43828.861420000001</v>
      </c>
      <c r="L11" s="37">
        <v>7897.2270699999999</v>
      </c>
      <c r="M11"/>
      <c r="N11" s="40">
        <f t="shared" si="0"/>
        <v>27.399848255618398</v>
      </c>
      <c r="O11" s="41">
        <f>IF(+$F11=0," ",+H11/$F11*100)</f>
        <v>21.766260814470026</v>
      </c>
      <c r="P11" s="41">
        <f t="shared" si="1"/>
        <v>65.862223168798181</v>
      </c>
      <c r="Q11" s="42">
        <f t="shared" si="1"/>
        <v>11.867269987115584</v>
      </c>
      <c r="R11"/>
      <c r="S11" s="40">
        <f t="shared" si="2"/>
        <v>4.6026372352006684</v>
      </c>
      <c r="T11" s="41">
        <f t="shared" si="2"/>
        <v>-56.483455166150655</v>
      </c>
      <c r="U11" s="42">
        <f>IF(+L11=0," ",(+H11/L11-1)*100)</f>
        <v>91.856112350584866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12285714.943</v>
      </c>
      <c r="G12" s="34">
        <v>3024422.8405500003</v>
      </c>
      <c r="H12" s="37">
        <v>2032666.4475499999</v>
      </c>
      <c r="I12" s="200">
        <v>0</v>
      </c>
      <c r="J12" s="31">
        <v>11196406.438100001</v>
      </c>
      <c r="K12" s="34">
        <v>2794713.0505399997</v>
      </c>
      <c r="L12" s="37">
        <v>1877723.1425399999</v>
      </c>
      <c r="M12"/>
      <c r="N12" s="40">
        <f t="shared" si="0"/>
        <v>24.617393896748499</v>
      </c>
      <c r="O12" s="41">
        <f>IF(+$F12=0," ",+H12/$F12*100)</f>
        <v>16.544958571647044</v>
      </c>
      <c r="P12" s="41">
        <f t="shared" si="1"/>
        <v>24.960803861406223</v>
      </c>
      <c r="Q12" s="42">
        <f t="shared" si="1"/>
        <v>16.770766164314452</v>
      </c>
      <c r="R12"/>
      <c r="S12" s="40">
        <f t="shared" si="2"/>
        <v>9.7290904088048755</v>
      </c>
      <c r="T12" s="41">
        <f t="shared" si="2"/>
        <v>8.2194409893214591</v>
      </c>
      <c r="U12" s="42">
        <f>IF(+L12=0," ",(+H12/L12-1)*100)</f>
        <v>8.2516586976931983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42588.14</v>
      </c>
      <c r="G13" s="34">
        <v>195.93424999999999</v>
      </c>
      <c r="H13" s="37">
        <v>194.6465</v>
      </c>
      <c r="I13" s="200">
        <v>0</v>
      </c>
      <c r="J13" s="31">
        <v>115.779</v>
      </c>
      <c r="K13" s="34">
        <v>3.6549299999999998</v>
      </c>
      <c r="L13" s="37">
        <v>0</v>
      </c>
      <c r="M13"/>
      <c r="N13" s="40">
        <f t="shared" si="0"/>
        <v>0.46006763854913602</v>
      </c>
      <c r="O13" s="41">
        <f>IF(+$F13=0," ",+H13/$F13*100)</f>
        <v>0.45704390940764261</v>
      </c>
      <c r="P13" s="41">
        <f t="shared" si="1"/>
        <v>3.1568160029020804</v>
      </c>
      <c r="Q13" s="42">
        <f t="shared" si="1"/>
        <v>0</v>
      </c>
      <c r="R13"/>
      <c r="S13" s="40">
        <f t="shared" si="2"/>
        <v>36683.993643061345</v>
      </c>
      <c r="T13" s="41">
        <f t="shared" si="2"/>
        <v>5260.8208638742735</v>
      </c>
      <c r="U13" s="42" t="str">
        <f>IF(+L13=0," ",(+H13/L13-1)*100)</f>
        <v xml:space="preserve"> 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0</v>
      </c>
      <c r="H14" s="37">
        <v>0</v>
      </c>
      <c r="I14" s="200">
        <v>0</v>
      </c>
      <c r="J14" s="31">
        <v>0</v>
      </c>
      <c r="K14" s="34">
        <v>0</v>
      </c>
      <c r="L14" s="37">
        <v>0</v>
      </c>
      <c r="M14"/>
      <c r="N14" s="40" t="str">
        <f t="shared" si="0"/>
        <v xml:space="preserve"> </v>
      </c>
      <c r="O14" s="41" t="str">
        <f t="shared" si="0"/>
        <v xml:space="preserve"> </v>
      </c>
      <c r="P14" s="41" t="str">
        <f t="shared" si="1"/>
        <v xml:space="preserve"> </v>
      </c>
      <c r="Q14" s="42" t="str">
        <f t="shared" si="1"/>
        <v xml:space="preserve"> </v>
      </c>
      <c r="R14"/>
      <c r="S14" s="40" t="str">
        <f t="shared" si="2"/>
        <v xml:space="preserve"> </v>
      </c>
      <c r="T14" s="41" t="str">
        <f t="shared" si="2"/>
        <v xml:space="preserve"> </v>
      </c>
      <c r="U14" s="42" t="str">
        <f>IF(+L14=0," ",(+H14/L14-1)*100)</f>
        <v xml:space="preserve"> 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171485.74508000002</v>
      </c>
      <c r="G15" s="34">
        <v>87914.352830000003</v>
      </c>
      <c r="H15" s="37">
        <v>85119.7696</v>
      </c>
      <c r="I15" s="200">
        <v>0</v>
      </c>
      <c r="J15" s="31">
        <v>221009.74400000001</v>
      </c>
      <c r="K15" s="34">
        <v>42105.963069999998</v>
      </c>
      <c r="L15" s="37">
        <v>42105.963069999998</v>
      </c>
      <c r="M15"/>
      <c r="N15" s="40">
        <f t="shared" si="0"/>
        <v>51.266274516862595</v>
      </c>
      <c r="O15" s="41">
        <f t="shared" si="0"/>
        <v>49.636644468781164</v>
      </c>
      <c r="P15" s="41">
        <f t="shared" si="1"/>
        <v>19.051631981438792</v>
      </c>
      <c r="Q15" s="42">
        <f t="shared" si="1"/>
        <v>19.051631981438792</v>
      </c>
      <c r="R15"/>
      <c r="S15" s="40">
        <f t="shared" si="2"/>
        <v>-22.408061302491699</v>
      </c>
      <c r="T15" s="41">
        <f t="shared" si="2"/>
        <v>108.79311722153182</v>
      </c>
      <c r="U15" s="42">
        <f t="shared" si="2"/>
        <v>102.15609237696511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763299.73325000005</v>
      </c>
      <c r="G16" s="34">
        <v>4475.0995199999998</v>
      </c>
      <c r="H16" s="37">
        <v>3002.0353399999999</v>
      </c>
      <c r="I16" s="200">
        <v>0</v>
      </c>
      <c r="J16" s="31">
        <v>606980.99988999998</v>
      </c>
      <c r="K16" s="34">
        <v>4038.61814</v>
      </c>
      <c r="L16" s="37">
        <v>1548.83069</v>
      </c>
      <c r="M16"/>
      <c r="N16" s="40">
        <f t="shared" si="0"/>
        <v>0.58628338581303963</v>
      </c>
      <c r="O16" s="41">
        <f t="shared" si="0"/>
        <v>0.39329705084761996</v>
      </c>
      <c r="P16" s="41">
        <f>IF(+$F16=0," ",+K16/$J16*100)</f>
        <v>0.66536154191513375</v>
      </c>
      <c r="Q16" s="42">
        <f>IF(+$F16=0," ",+L16/$J16*100)</f>
        <v>0.25516955065820618</v>
      </c>
      <c r="R16"/>
      <c r="S16" s="40">
        <f t="shared" si="2"/>
        <v>25.753480485934311</v>
      </c>
      <c r="T16" s="41">
        <f t="shared" si="2"/>
        <v>10.807691266399356</v>
      </c>
      <c r="U16" s="42">
        <f t="shared" si="2"/>
        <v>93.825920378682582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1197472.686</v>
      </c>
      <c r="G17" s="34">
        <v>694421</v>
      </c>
      <c r="H17" s="37">
        <v>694421</v>
      </c>
      <c r="I17" s="200">
        <v>0</v>
      </c>
      <c r="J17" s="31">
        <v>1429587.4820000001</v>
      </c>
      <c r="K17" s="34">
        <v>0</v>
      </c>
      <c r="L17" s="37">
        <v>0</v>
      </c>
      <c r="M17"/>
      <c r="N17" s="40">
        <f t="shared" si="0"/>
        <v>57.990550274647347</v>
      </c>
      <c r="O17" s="41">
        <f t="shared" si="0"/>
        <v>57.990550274647347</v>
      </c>
      <c r="P17" s="41">
        <f>IF(+$J17=0," ",+K17/$J17*100)</f>
        <v>0</v>
      </c>
      <c r="Q17" s="42">
        <f>IF(+$J17=0," ",+L17/$J17*100)</f>
        <v>0</v>
      </c>
      <c r="R17"/>
      <c r="S17" s="40">
        <f t="shared" si="2"/>
        <v>-16.236487722686988</v>
      </c>
      <c r="T17" s="41" t="str">
        <f t="shared" si="2"/>
        <v xml:space="preserve"> </v>
      </c>
      <c r="U17" s="42" t="str">
        <f t="shared" si="2"/>
        <v xml:space="preserve"> 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f>SUM(F9,F10,F11,F12,F13,F14,F15,F16,F17)</f>
        <v>14534110.41433</v>
      </c>
      <c r="G19" s="269">
        <f>SUM(G9,G10,G11,G12,G13,G14,G15,G16,G17)</f>
        <v>3830757.7961800005</v>
      </c>
      <c r="H19" s="39">
        <f>SUM(H9,H10,H11,H12,H13,H14,H15,H16,H17)</f>
        <v>2830810.9747299999</v>
      </c>
      <c r="I19"/>
      <c r="J19" s="33">
        <f>SUM(J9,J10,J11,J12,J13,J14,J15,J16,J17)</f>
        <v>13524376.725990001</v>
      </c>
      <c r="K19" s="269">
        <f>SUM(K9,K10,K11,K12,K13,K14,K15,K16,K17)</f>
        <v>2884691.1105999998</v>
      </c>
      <c r="L19" s="39">
        <f>SUM(L9,L10,L11,L12,L13,L14,L15,L16,L17)</f>
        <v>1929276.1258699999</v>
      </c>
      <c r="M19"/>
      <c r="N19" s="46">
        <f>IF(+$F19=0," ",+G19/$F19*100)</f>
        <v>26.357015923059457</v>
      </c>
      <c r="O19" s="47">
        <f>IF(+$F19=0," ",+H19/$F19*100)</f>
        <v>19.477015751434941</v>
      </c>
      <c r="P19" s="47">
        <f>IF(+$J19=0," ",+K19/$J19*100)</f>
        <v>21.329567853995407</v>
      </c>
      <c r="Q19" s="48">
        <f>IF(+$J19=0," ",+L19/$J19*100)</f>
        <v>14.265175874334235</v>
      </c>
      <c r="R19"/>
      <c r="S19" s="46">
        <f>IF(+J19=0," ",(+F19/J19-1)*100)</f>
        <v>7.4660275205109983</v>
      </c>
      <c r="T19" s="47">
        <f>IF(+K19=0," ",(+G19/K19-1)*100)</f>
        <v>32.796117480433608</v>
      </c>
      <c r="U19" s="48">
        <f>IF(+L19=0," ",(+H19/L19-1)*100)</f>
        <v>46.72917664667915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f>SUM(F9,F10,F11,F12,F13)</f>
        <v>12401852.25</v>
      </c>
      <c r="G21" s="270">
        <f>SUM(G9,G10,G11,G12,G13)</f>
        <v>3043947.3438300001</v>
      </c>
      <c r="H21" s="37">
        <f>SUM(H9,H10,H11,H12,H13)</f>
        <v>2048268.16979</v>
      </c>
      <c r="I21"/>
      <c r="J21" s="31">
        <f>SUM(J9,J10,J11,J12,J13)</f>
        <v>11266798.5001</v>
      </c>
      <c r="K21" s="270">
        <f>SUM(K9,K10,K11,K12,K13)</f>
        <v>2838546.5293899998</v>
      </c>
      <c r="L21" s="37">
        <f>SUM(L9,L10,L11,L12,L13)</f>
        <v>1885621.3321099998</v>
      </c>
      <c r="M21"/>
      <c r="N21" s="40">
        <f t="shared" ref="N21:O23" si="3">IF(+$F21=0," ",+G21/$F21*100)</f>
        <v>24.544296146005127</v>
      </c>
      <c r="O21" s="41">
        <f t="shared" si="3"/>
        <v>16.515824640549155</v>
      </c>
      <c r="P21" s="41">
        <f t="shared" ref="P21:Q23" si="4">IF(+$J21=0," ",+K21/$J21*100)</f>
        <v>25.193905166270664</v>
      </c>
      <c r="Q21" s="42">
        <f t="shared" si="4"/>
        <v>16.736088180624371</v>
      </c>
      <c r="R21"/>
      <c r="S21" s="40">
        <f t="shared" ref="S21:U23" si="5">IF(+J21=0," ",(+F21/J21-1)*100)</f>
        <v>10.074323685560959</v>
      </c>
      <c r="T21" s="41">
        <f t="shared" si="5"/>
        <v>7.2361263876883131</v>
      </c>
      <c r="U21" s="42">
        <f t="shared" si="5"/>
        <v>8.6256362775658282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f>SUM(F14,F15)</f>
        <v>171485.74508000002</v>
      </c>
      <c r="G22" s="270">
        <f>SUM(G14,G15)</f>
        <v>87914.352830000003</v>
      </c>
      <c r="H22" s="37">
        <f>SUM(H14,H15)</f>
        <v>85119.7696</v>
      </c>
      <c r="I22"/>
      <c r="J22" s="31">
        <f>SUM(J14,J15)</f>
        <v>221009.74400000001</v>
      </c>
      <c r="K22" s="270">
        <f>SUM(K14,K15)</f>
        <v>42105.963069999998</v>
      </c>
      <c r="L22" s="37">
        <f>SUM(L14,L15)</f>
        <v>42105.963069999998</v>
      </c>
      <c r="M22"/>
      <c r="N22" s="40">
        <f t="shared" si="3"/>
        <v>51.266274516862595</v>
      </c>
      <c r="O22" s="41">
        <f t="shared" si="3"/>
        <v>49.636644468781164</v>
      </c>
      <c r="P22" s="41">
        <f t="shared" si="4"/>
        <v>19.051631981438792</v>
      </c>
      <c r="Q22" s="42">
        <f t="shared" si="4"/>
        <v>19.051631981438792</v>
      </c>
      <c r="R22"/>
      <c r="S22" s="40">
        <f t="shared" si="5"/>
        <v>-22.408061302491699</v>
      </c>
      <c r="T22" s="41">
        <f t="shared" si="5"/>
        <v>108.79311722153182</v>
      </c>
      <c r="U22" s="42">
        <f t="shared" si="5"/>
        <v>102.15609237696511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f>SUM(F16,F17)</f>
        <v>1960772.41925</v>
      </c>
      <c r="G23" s="270">
        <f>SUM(G16,G17)</f>
        <v>698896.09952000005</v>
      </c>
      <c r="H23" s="37">
        <f>SUM(H16,H17)</f>
        <v>697423.03533999994</v>
      </c>
      <c r="I23"/>
      <c r="J23" s="31">
        <f>SUM(J16,J17)</f>
        <v>2036568.4818899999</v>
      </c>
      <c r="K23" s="270">
        <f>SUM(K16,K17)</f>
        <v>4038.61814</v>
      </c>
      <c r="L23" s="37">
        <f>SUM(L16,L17)</f>
        <v>1548.83069</v>
      </c>
      <c r="M23"/>
      <c r="N23" s="40">
        <f t="shared" si="3"/>
        <v>35.643917298027347</v>
      </c>
      <c r="O23" s="41">
        <f t="shared" si="3"/>
        <v>35.568790569114896</v>
      </c>
      <c r="P23" s="41">
        <f t="shared" si="4"/>
        <v>0.19830504969084248</v>
      </c>
      <c r="Q23" s="42">
        <f t="shared" si="4"/>
        <v>7.6050999697424182E-2</v>
      </c>
      <c r="R23"/>
      <c r="S23" s="40">
        <f t="shared" si="5"/>
        <v>-3.7217536907798388</v>
      </c>
      <c r="T23" s="41">
        <f t="shared" si="5"/>
        <v>17205.327597028027</v>
      </c>
      <c r="U23" s="42">
        <f t="shared" si="5"/>
        <v>44929.004128269175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f>SUM(F21,F22,F23)</f>
        <v>14534110.41433</v>
      </c>
      <c r="G25" s="52">
        <f>SUM(G21,G22,G23)</f>
        <v>3830757.7961800005</v>
      </c>
      <c r="H25" s="53">
        <f>SUM(H21,H22,H23)</f>
        <v>2830810.9747299999</v>
      </c>
      <c r="I25"/>
      <c r="J25" s="51">
        <f>SUM(J21,J22,J23)</f>
        <v>13524376.725990001</v>
      </c>
      <c r="K25" s="52">
        <f>SUM(K21,K22,K23)</f>
        <v>2884691.1105999998</v>
      </c>
      <c r="L25" s="53">
        <f>SUM(L21,L22,L23)</f>
        <v>1929276.1258699999</v>
      </c>
      <c r="M25"/>
      <c r="N25" s="54">
        <f>IF(+$F25=0," ",+G25/$F25*100)</f>
        <v>26.357015923059457</v>
      </c>
      <c r="O25" s="55">
        <f>IF(+$F25=0," ",+H25/$F25*100)</f>
        <v>19.477015751434941</v>
      </c>
      <c r="P25" s="55">
        <f>IF(+$J25=0," ",+K25/$J25*100)</f>
        <v>21.329567853995407</v>
      </c>
      <c r="Q25" s="56">
        <f>IF(+$J25=0," ",+L25/$J25*100)</f>
        <v>14.265175874334235</v>
      </c>
      <c r="R25"/>
      <c r="S25" s="54">
        <f>IF(+J25=0," ",(+F25/J25-1)*100)</f>
        <v>7.4660275205109983</v>
      </c>
      <c r="T25" s="55">
        <f>IF(+K25=0," ",(+G25/K25-1)*100)</f>
        <v>32.796117480433608</v>
      </c>
      <c r="U25" s="56">
        <f>IF(+L25=0," ",(+H25/L25-1)*100)</f>
        <v>46.72917664667915</v>
      </c>
    </row>
    <row r="26" spans="2:24" ht="6" customHeight="1" x14ac:dyDescent="0.2"/>
    <row r="27" spans="2:24" ht="19.5" customHeight="1" x14ac:dyDescent="0.2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E4" sqref="E4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2023-ko 1. hiruhilabetea</v>
      </c>
    </row>
    <row r="2" spans="1:9" ht="18" x14ac:dyDescent="0.2">
      <c r="A2" s="157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2023</v>
      </c>
      <c r="F4"/>
      <c r="G4" s="175">
        <v>2022</v>
      </c>
      <c r="H4"/>
      <c r="I4" s="177" t="s">
        <v>227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1" t="s">
        <v>209</v>
      </c>
      <c r="C6" s="302"/>
      <c r="D6" s="93"/>
      <c r="E6" s="179">
        <v>3043947.3438300001</v>
      </c>
      <c r="F6"/>
      <c r="G6" s="179">
        <v>2838546.5293899998</v>
      </c>
      <c r="H6"/>
      <c r="I6" s="256">
        <v>7.2361263876883131</v>
      </c>
    </row>
    <row r="7" spans="1:9" ht="19.5" customHeight="1" x14ac:dyDescent="0.2">
      <c r="A7" s="93"/>
      <c r="B7" s="303" t="s">
        <v>60</v>
      </c>
      <c r="C7" s="304"/>
      <c r="D7" s="93"/>
      <c r="E7" s="180">
        <v>2680986.126829999</v>
      </c>
      <c r="F7"/>
      <c r="G7" s="180">
        <v>2351539.273670001</v>
      </c>
      <c r="H7"/>
      <c r="I7" s="257">
        <v>14.009838442793132</v>
      </c>
    </row>
    <row r="8" spans="1:9" ht="12.75" x14ac:dyDescent="0.2">
      <c r="A8" s="93"/>
      <c r="B8" s="161"/>
      <c r="C8" s="162" t="s">
        <v>61</v>
      </c>
      <c r="D8" s="93"/>
      <c r="E8" s="181">
        <v>599334.74906999897</v>
      </c>
      <c r="F8"/>
      <c r="G8" s="181">
        <v>544726.21016000002</v>
      </c>
      <c r="H8"/>
      <c r="I8" s="258">
        <v>10.024951597970478</v>
      </c>
    </row>
    <row r="9" spans="1:9" ht="12.75" x14ac:dyDescent="0.2">
      <c r="A9" s="93"/>
      <c r="B9" s="161"/>
      <c r="C9" s="162" t="s">
        <v>62</v>
      </c>
      <c r="D9" s="93"/>
      <c r="E9" s="181">
        <v>1111391.29375</v>
      </c>
      <c r="F9"/>
      <c r="G9" s="181">
        <v>950395.38859000104</v>
      </c>
      <c r="H9"/>
      <c r="I9" s="258">
        <v>16.93988702942373</v>
      </c>
    </row>
    <row r="10" spans="1:9" ht="12.75" x14ac:dyDescent="0.2">
      <c r="A10" s="93"/>
      <c r="B10" s="161"/>
      <c r="C10" s="162" t="s">
        <v>63</v>
      </c>
      <c r="D10" s="93"/>
      <c r="E10" s="181">
        <v>47174.018080000002</v>
      </c>
      <c r="F10"/>
      <c r="G10" s="181">
        <v>41428.080549999999</v>
      </c>
      <c r="H10"/>
      <c r="I10" s="258">
        <v>13.869668721593719</v>
      </c>
    </row>
    <row r="11" spans="1:9" ht="12.75" x14ac:dyDescent="0.2">
      <c r="A11" s="93"/>
      <c r="B11" s="161"/>
      <c r="C11" s="162" t="s">
        <v>64</v>
      </c>
      <c r="D11" s="93"/>
      <c r="E11" s="181">
        <v>923086.06592999992</v>
      </c>
      <c r="F11"/>
      <c r="G11" s="181">
        <v>814989.59436999995</v>
      </c>
      <c r="H11"/>
      <c r="I11" s="258">
        <v>13.263540087718573</v>
      </c>
    </row>
    <row r="12" spans="1:9" ht="19.5" customHeight="1" x14ac:dyDescent="0.2">
      <c r="A12" s="93"/>
      <c r="B12" s="303" t="s">
        <v>65</v>
      </c>
      <c r="C12" s="304"/>
      <c r="D12" s="93"/>
      <c r="E12" s="180">
        <v>362961.21700000111</v>
      </c>
      <c r="F12"/>
      <c r="G12" s="180">
        <v>487007.25571999885</v>
      </c>
      <c r="H12"/>
      <c r="I12" s="257">
        <v>-25.471086367410734</v>
      </c>
    </row>
    <row r="13" spans="1:9" ht="19.5" customHeight="1" x14ac:dyDescent="0.2">
      <c r="A13" s="93"/>
      <c r="B13" s="303" t="s">
        <v>66</v>
      </c>
      <c r="C13" s="304"/>
      <c r="D13" s="93"/>
      <c r="E13" s="182">
        <v>87914.352830000003</v>
      </c>
      <c r="F13"/>
      <c r="G13" s="182">
        <v>42105.963069999998</v>
      </c>
      <c r="H13"/>
      <c r="I13" s="257">
        <v>108.79311722153182</v>
      </c>
    </row>
    <row r="14" spans="1:9" ht="19.5" customHeight="1" x14ac:dyDescent="0.2">
      <c r="A14" s="93"/>
      <c r="B14" s="303" t="s">
        <v>67</v>
      </c>
      <c r="C14" s="304"/>
      <c r="D14" s="93"/>
      <c r="E14" s="182">
        <v>98464.379889999997</v>
      </c>
      <c r="F14"/>
      <c r="G14" s="182">
        <v>65887.512629999997</v>
      </c>
      <c r="H14"/>
      <c r="I14" s="257">
        <v>49.443158437228753</v>
      </c>
    </row>
    <row r="15" spans="1:9" ht="12.75" x14ac:dyDescent="0.2">
      <c r="A15" s="93"/>
      <c r="B15" s="261"/>
      <c r="C15" s="162" t="s">
        <v>68</v>
      </c>
      <c r="D15" s="93"/>
      <c r="E15" s="181">
        <v>10428.88341</v>
      </c>
      <c r="F15"/>
      <c r="G15" s="181">
        <v>5437.9311500000003</v>
      </c>
      <c r="H15"/>
      <c r="I15" s="258">
        <v>91.780350326796608</v>
      </c>
    </row>
    <row r="16" spans="1:9" ht="12.75" x14ac:dyDescent="0.2">
      <c r="A16" s="93"/>
      <c r="B16" s="261"/>
      <c r="C16" s="162" t="s">
        <v>69</v>
      </c>
      <c r="D16" s="93"/>
      <c r="E16" s="181">
        <v>88035.496480000002</v>
      </c>
      <c r="F16"/>
      <c r="G16" s="181">
        <v>60449.581479999993</v>
      </c>
      <c r="H16"/>
      <c r="I16" s="258">
        <v>45.634583936907688</v>
      </c>
    </row>
    <row r="17" spans="1:21" ht="19.5" customHeight="1" x14ac:dyDescent="0.2">
      <c r="A17" s="93"/>
      <c r="B17" s="305" t="s">
        <v>169</v>
      </c>
      <c r="C17" s="306"/>
      <c r="D17" s="93"/>
      <c r="E17" s="180">
        <v>352411.18994000112</v>
      </c>
      <c r="F17"/>
      <c r="G17" s="180">
        <v>463225.7061599989</v>
      </c>
      <c r="H17"/>
      <c r="I17" s="258">
        <v>-23.922358959440448</v>
      </c>
    </row>
    <row r="18" spans="1:21" ht="19.5" customHeight="1" x14ac:dyDescent="0.2">
      <c r="A18" s="93"/>
      <c r="B18" s="303" t="s">
        <v>70</v>
      </c>
      <c r="C18" s="304"/>
      <c r="D18" s="93"/>
      <c r="E18" s="180">
        <v>-2155.2675900000004</v>
      </c>
      <c r="F18"/>
      <c r="G18" s="180">
        <v>-7350.1330799999996</v>
      </c>
      <c r="H18"/>
      <c r="I18" s="262" t="s">
        <v>222</v>
      </c>
    </row>
    <row r="19" spans="1:21" ht="12.75" x14ac:dyDescent="0.2">
      <c r="A19" s="93"/>
      <c r="B19" s="261"/>
      <c r="C19" s="162" t="s">
        <v>71</v>
      </c>
      <c r="D19" s="93"/>
      <c r="E19" s="181">
        <v>4475.0995199999998</v>
      </c>
      <c r="F19"/>
      <c r="G19" s="181">
        <v>4038.61814</v>
      </c>
      <c r="H19"/>
      <c r="I19" s="258">
        <v>10.807691266399356</v>
      </c>
    </row>
    <row r="20" spans="1:21" ht="12.75" x14ac:dyDescent="0.2">
      <c r="A20" s="93"/>
      <c r="B20" s="261"/>
      <c r="C20" s="162" t="s">
        <v>72</v>
      </c>
      <c r="D20" s="93"/>
      <c r="E20" s="181">
        <v>6630.3671100000001</v>
      </c>
      <c r="F20"/>
      <c r="G20" s="181">
        <v>11388.75122</v>
      </c>
      <c r="H20"/>
      <c r="I20" s="258">
        <v>-41.781438702811528</v>
      </c>
    </row>
    <row r="21" spans="1:21" ht="19.5" customHeight="1" x14ac:dyDescent="0.2">
      <c r="A21" s="93"/>
      <c r="B21" s="303" t="s">
        <v>73</v>
      </c>
      <c r="C21" s="304"/>
      <c r="D21" s="93"/>
      <c r="E21" s="180">
        <v>607754.33333000005</v>
      </c>
      <c r="F21"/>
      <c r="G21" s="180">
        <v>-36666.666669999999</v>
      </c>
      <c r="H21"/>
      <c r="I21" s="262" t="s">
        <v>222</v>
      </c>
    </row>
    <row r="22" spans="1:21" ht="12.75" x14ac:dyDescent="0.2">
      <c r="A22" s="93"/>
      <c r="B22" s="261"/>
      <c r="C22" s="162" t="s">
        <v>74</v>
      </c>
      <c r="D22" s="93"/>
      <c r="E22" s="181">
        <v>694421</v>
      </c>
      <c r="F22"/>
      <c r="G22" s="181">
        <v>0</v>
      </c>
      <c r="H22"/>
      <c r="I22" s="258" t="s">
        <v>222</v>
      </c>
    </row>
    <row r="23" spans="1:21" ht="12.75" x14ac:dyDescent="0.2">
      <c r="A23" s="93"/>
      <c r="B23" s="261"/>
      <c r="C23" s="162" t="s">
        <v>75</v>
      </c>
      <c r="D23" s="93"/>
      <c r="E23" s="183">
        <v>86666.666670000006</v>
      </c>
      <c r="F23"/>
      <c r="G23" s="183">
        <v>36666.666669999999</v>
      </c>
      <c r="H23"/>
      <c r="I23" s="258">
        <v>136.36363635123971</v>
      </c>
    </row>
    <row r="24" spans="1:21" ht="19.5" customHeight="1" x14ac:dyDescent="0.2">
      <c r="A24" s="93"/>
      <c r="B24" s="303" t="s">
        <v>76</v>
      </c>
      <c r="C24" s="304"/>
      <c r="D24" s="93"/>
      <c r="E24" s="180">
        <v>958010.25568000111</v>
      </c>
      <c r="F24"/>
      <c r="G24" s="180">
        <v>419208.90640999889</v>
      </c>
      <c r="H24"/>
      <c r="I24" s="257">
        <v>128.52812548382221</v>
      </c>
    </row>
    <row r="25" spans="1:21" ht="12.75" x14ac:dyDescent="0.2">
      <c r="A25" s="93"/>
      <c r="B25" s="261"/>
      <c r="C25" s="162" t="s">
        <v>77</v>
      </c>
      <c r="D25" s="93"/>
      <c r="E25" s="181">
        <v>70575.92742000008</v>
      </c>
      <c r="F25"/>
      <c r="G25" s="181">
        <v>13859.167280000169</v>
      </c>
      <c r="H25"/>
      <c r="I25" s="258">
        <v>409.23642087679031</v>
      </c>
    </row>
    <row r="26" spans="1:21" ht="12.75" x14ac:dyDescent="0.2">
      <c r="A26" s="93"/>
      <c r="B26" s="261"/>
      <c r="C26" s="162" t="s">
        <v>78</v>
      </c>
      <c r="D26" s="93"/>
      <c r="E26" s="181">
        <v>999946.82145000063</v>
      </c>
      <c r="F26"/>
      <c r="G26" s="181">
        <v>955414.98472999991</v>
      </c>
      <c r="H26"/>
      <c r="I26" s="258">
        <v>4.6609941681609035</v>
      </c>
    </row>
    <row r="27" spans="1:21" ht="30" customHeight="1" x14ac:dyDescent="0.2">
      <c r="A27" s="93"/>
      <c r="B27" s="308" t="s">
        <v>79</v>
      </c>
      <c r="C27" s="309"/>
      <c r="D27" s="93"/>
      <c r="E27" s="184">
        <v>28639.361650000559</v>
      </c>
      <c r="F27"/>
      <c r="G27" s="184">
        <v>-522346.91104000085</v>
      </c>
      <c r="H27"/>
      <c r="I27" s="259" t="s">
        <v>222</v>
      </c>
    </row>
    <row r="28" spans="1:21" s="227" customFormat="1" ht="16.149999999999999" customHeight="1" x14ac:dyDescent="0.2">
      <c r="B28" s="307"/>
      <c r="C28" s="307"/>
      <c r="D28" s="307"/>
      <c r="E28" s="307"/>
      <c r="F28" s="307"/>
      <c r="G28" s="307"/>
      <c r="H28" s="307"/>
      <c r="I28" s="307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7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A95" sqref="A95:XFD95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2023-ko 1.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5">
        <v>2500246.7552300002</v>
      </c>
      <c r="D94" s="215">
        <v>4373027.3658199999</v>
      </c>
      <c r="E94" s="215">
        <v>141459.07749</v>
      </c>
      <c r="F94" s="215">
        <v>4239097.7264200002</v>
      </c>
      <c r="G94" s="215">
        <v>11253830.92496</v>
      </c>
      <c r="H94" s="215">
        <v>185122.36266999997</v>
      </c>
      <c r="I94" s="215">
        <v>1156680.5640799999</v>
      </c>
      <c r="J94" s="215">
        <v>1341802.9267499999</v>
      </c>
      <c r="K94" s="215">
        <v>380022.53066000005</v>
      </c>
      <c r="L94" s="215">
        <v>746217.94607000006</v>
      </c>
      <c r="M94" s="215">
        <v>1126240.4767300002</v>
      </c>
      <c r="N94" s="216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228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3.95" customHeight="1" x14ac:dyDescent="0.2">
      <c r="A96" s="7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2:5" ht="18" x14ac:dyDescent="0.2">
      <c r="B97" s="310" t="s">
        <v>27</v>
      </c>
      <c r="C97" s="310"/>
      <c r="E97" s="73"/>
    </row>
  </sheetData>
  <mergeCells count="1">
    <mergeCell ref="B97:C97"/>
  </mergeCells>
  <phoneticPr fontId="0" type="noConversion"/>
  <hyperlinks>
    <hyperlink ref="B97:C9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7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A95" sqref="A95:XFD95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2023-ko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9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3">
        <v>12271366.282429999</v>
      </c>
      <c r="I94" s="223">
        <v>981.30600000000004</v>
      </c>
      <c r="J94" s="223">
        <v>606786.21163999999</v>
      </c>
      <c r="K94" s="223">
        <v>607767.51763999998</v>
      </c>
      <c r="L94" s="223">
        <v>29062.651129999998</v>
      </c>
      <c r="M94" s="223">
        <v>496615</v>
      </c>
      <c r="N94" s="223">
        <v>525677.65113000001</v>
      </c>
      <c r="O94" s="224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228</v>
      </c>
      <c r="C95" s="225"/>
      <c r="D95" s="226">
        <v>255.7629</v>
      </c>
      <c r="E95" s="226">
        <v>19072.806129999997</v>
      </c>
      <c r="F95" s="226">
        <v>3024422.8405500003</v>
      </c>
      <c r="G95" s="226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3.95" customHeight="1" x14ac:dyDescent="0.2">
      <c r="A96" s="7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</row>
    <row r="97" spans="2:3" x14ac:dyDescent="0.25">
      <c r="B97" s="310" t="s">
        <v>27</v>
      </c>
      <c r="C97" s="310"/>
    </row>
  </sheetData>
  <mergeCells count="1">
    <mergeCell ref="B97:C97"/>
  </mergeCells>
  <phoneticPr fontId="0" type="noConversion"/>
  <hyperlinks>
    <hyperlink ref="B97:C9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F9" sqref="F9:L1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2023-ko 1. hiruhilabetea</v>
      </c>
    </row>
    <row r="2" spans="2:31" s="4" customFormat="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84" t="s">
        <v>30</v>
      </c>
      <c r="C5" s="285"/>
      <c r="D5" s="286"/>
      <c r="E5"/>
      <c r="F5" s="109">
        <v>2023</v>
      </c>
      <c r="G5" s="267"/>
      <c r="H5" s="268"/>
      <c r="I5"/>
      <c r="J5" s="109">
        <v>2022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226</v>
      </c>
      <c r="T5" s="285"/>
      <c r="U5" s="286"/>
      <c r="AA5"/>
      <c r="AB5"/>
      <c r="AC5"/>
      <c r="AD5"/>
      <c r="AE5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2">
        <v>2023</v>
      </c>
      <c r="O6" s="313"/>
      <c r="P6" s="314">
        <v>2022</v>
      </c>
      <c r="Q6" s="315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471707.84399999998</v>
      </c>
      <c r="G9" s="34">
        <v>99230.717180000007</v>
      </c>
      <c r="H9" s="37">
        <v>99230.717180000007</v>
      </c>
      <c r="I9" s="255">
        <v>0</v>
      </c>
      <c r="J9" s="31">
        <v>447897.42800000001</v>
      </c>
      <c r="K9" s="34">
        <v>92535.215590000007</v>
      </c>
      <c r="L9" s="37">
        <v>92535.215590000007</v>
      </c>
      <c r="M9"/>
      <c r="N9" s="40">
        <f t="shared" ref="N9:O16" si="0">IF(+$F9=0," ",+G9/$F9*100)</f>
        <v>21.036478074763583</v>
      </c>
      <c r="O9" s="41">
        <f t="shared" si="0"/>
        <v>21.036478074763583</v>
      </c>
      <c r="P9" s="41">
        <f t="shared" ref="P9:Q14" si="1">IF(+$J9=0," ",+K9/$J9*100)</f>
        <v>20.65991224892678</v>
      </c>
      <c r="Q9" s="42">
        <f t="shared" si="1"/>
        <v>20.65991224892678</v>
      </c>
      <c r="R9"/>
      <c r="S9" s="40">
        <f t="shared" ref="S9:U16" si="2">IF(+J9=0," ",(+F9/J9-1)*100)</f>
        <v>5.3160421363259047</v>
      </c>
      <c r="T9" s="41">
        <f t="shared" si="2"/>
        <v>7.2356254289891897</v>
      </c>
      <c r="U9" s="42">
        <f t="shared" si="2"/>
        <v>7.2356254289891897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762975.33943999989</v>
      </c>
      <c r="G10" s="34">
        <v>103428.91568999999</v>
      </c>
      <c r="H10" s="37">
        <v>81538.159629999995</v>
      </c>
      <c r="I10" s="255">
        <v>0</v>
      </c>
      <c r="J10" s="31">
        <v>719542.05638000008</v>
      </c>
      <c r="K10" s="34">
        <v>92415.117159999994</v>
      </c>
      <c r="L10" s="37">
        <v>76350.438590000005</v>
      </c>
      <c r="M10"/>
      <c r="N10" s="40">
        <f t="shared" si="0"/>
        <v>13.555997205088383</v>
      </c>
      <c r="O10" s="41">
        <f t="shared" si="0"/>
        <v>10.68686698181444</v>
      </c>
      <c r="P10" s="41">
        <f t="shared" si="1"/>
        <v>12.84360189103308</v>
      </c>
      <c r="Q10" s="42">
        <f t="shared" si="1"/>
        <v>10.610976511104486</v>
      </c>
      <c r="R10"/>
      <c r="S10" s="40">
        <f t="shared" si="2"/>
        <v>6.0362396714532141</v>
      </c>
      <c r="T10" s="41">
        <f t="shared" si="2"/>
        <v>11.917745568543303</v>
      </c>
      <c r="U10" s="42">
        <f t="shared" si="2"/>
        <v>6.7946185192961694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71123.603640000001</v>
      </c>
      <c r="G11" s="34">
        <v>23051.146580000001</v>
      </c>
      <c r="H11" s="37">
        <v>10786.612300000001</v>
      </c>
      <c r="I11" s="255">
        <v>0</v>
      </c>
      <c r="J11" s="31">
        <v>64436.423130000003</v>
      </c>
      <c r="K11" s="34">
        <v>10327.733670000001</v>
      </c>
      <c r="L11" s="37">
        <v>5054.90931</v>
      </c>
      <c r="M11"/>
      <c r="N11" s="40">
        <f t="shared" si="0"/>
        <v>32.409981216187994</v>
      </c>
      <c r="O11" s="41">
        <f t="shared" si="0"/>
        <v>15.166009240192095</v>
      </c>
      <c r="P11" s="41">
        <f t="shared" si="1"/>
        <v>16.02778858342878</v>
      </c>
      <c r="Q11" s="42">
        <f t="shared" si="1"/>
        <v>7.8448012233729338</v>
      </c>
      <c r="R11"/>
      <c r="S11" s="40">
        <f t="shared" si="2"/>
        <v>10.377951141869968</v>
      </c>
      <c r="T11" s="41">
        <f t="shared" si="2"/>
        <v>123.19656292995789</v>
      </c>
      <c r="U11" s="42">
        <f t="shared" si="2"/>
        <v>113.38883921539633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16700005.8683</v>
      </c>
      <c r="G12" s="34">
        <v>2730481.8474500002</v>
      </c>
      <c r="H12" s="37">
        <v>2699744.8106800001</v>
      </c>
      <c r="I12" s="255">
        <v>0</v>
      </c>
      <c r="J12" s="31">
        <v>15118282.855599999</v>
      </c>
      <c r="K12" s="34">
        <v>2570433.9156300002</v>
      </c>
      <c r="L12" s="37">
        <v>2540122.64683</v>
      </c>
      <c r="M12"/>
      <c r="N12" s="40">
        <f t="shared" si="0"/>
        <v>16.350184957916746</v>
      </c>
      <c r="O12" s="41">
        <f t="shared" si="0"/>
        <v>16.166130910197246</v>
      </c>
      <c r="P12" s="41">
        <f t="shared" si="1"/>
        <v>17.002155206256639</v>
      </c>
      <c r="Q12" s="42">
        <f t="shared" si="1"/>
        <v>16.801661082092448</v>
      </c>
      <c r="R12"/>
      <c r="S12" s="40">
        <f t="shared" si="2"/>
        <v>10.462319218442918</v>
      </c>
      <c r="T12" s="41">
        <f t="shared" si="2"/>
        <v>6.2264947115270752</v>
      </c>
      <c r="U12" s="42">
        <f t="shared" si="2"/>
        <v>6.2840337276313774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515006.50705000001</v>
      </c>
      <c r="G13" s="34">
        <v>30605.149590000001</v>
      </c>
      <c r="H13" s="37">
        <v>18356.659180000002</v>
      </c>
      <c r="I13" s="255">
        <v>0</v>
      </c>
      <c r="J13" s="31">
        <v>459379.39295000001</v>
      </c>
      <c r="K13" s="34">
        <v>33568.137260000003</v>
      </c>
      <c r="L13" s="37">
        <v>26127.36462</v>
      </c>
      <c r="M13"/>
      <c r="N13" s="40">
        <f t="shared" si="0"/>
        <v>5.9426724072495389</v>
      </c>
      <c r="O13" s="41">
        <f t="shared" si="0"/>
        <v>3.5643548049807112</v>
      </c>
      <c r="P13" s="41">
        <f t="shared" si="1"/>
        <v>7.3072797289480604</v>
      </c>
      <c r="Q13" s="42">
        <f t="shared" si="1"/>
        <v>5.6875351879015978</v>
      </c>
      <c r="R13"/>
      <c r="S13" s="40">
        <f t="shared" si="2"/>
        <v>12.109187950895883</v>
      </c>
      <c r="T13" s="41">
        <f t="shared" si="2"/>
        <v>-8.8267860889937317</v>
      </c>
      <c r="U13" s="42">
        <f t="shared" si="2"/>
        <v>-29.741635075018902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309836.94611999998</v>
      </c>
      <c r="G14" s="34">
        <v>13739.764720000001</v>
      </c>
      <c r="H14" s="37">
        <v>6681.6811200000002</v>
      </c>
      <c r="I14" s="255">
        <v>0</v>
      </c>
      <c r="J14" s="31">
        <v>291439.52854999999</v>
      </c>
      <c r="K14" s="34">
        <v>31563.722799999996</v>
      </c>
      <c r="L14" s="37">
        <v>28742.569289999999</v>
      </c>
      <c r="M14"/>
      <c r="N14" s="40">
        <f t="shared" si="0"/>
        <v>4.434514634893989</v>
      </c>
      <c r="O14" s="41">
        <f t="shared" si="0"/>
        <v>2.1565152909208516</v>
      </c>
      <c r="P14" s="41">
        <f t="shared" si="1"/>
        <v>10.830281999507442</v>
      </c>
      <c r="Q14" s="42">
        <f t="shared" si="1"/>
        <v>9.8622755235032784</v>
      </c>
      <c r="R14"/>
      <c r="S14" s="40">
        <f t="shared" si="2"/>
        <v>6.3126020212607159</v>
      </c>
      <c r="T14" s="41">
        <f t="shared" si="2"/>
        <v>-56.469758630626423</v>
      </c>
      <c r="U14" s="42">
        <f t="shared" si="2"/>
        <v>-76.753361703385849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82427.052760000006</v>
      </c>
      <c r="G15" s="34">
        <v>5755.4847400000008</v>
      </c>
      <c r="H15" s="37">
        <v>5715.4847400000008</v>
      </c>
      <c r="I15" s="255">
        <v>0</v>
      </c>
      <c r="J15" s="31">
        <v>73638.694610000006</v>
      </c>
      <c r="K15" s="34">
        <v>7786.1768000000002</v>
      </c>
      <c r="L15" s="37">
        <v>7786.1768000000002</v>
      </c>
      <c r="M15"/>
      <c r="N15" s="40">
        <f t="shared" si="0"/>
        <v>6.9825191454534306</v>
      </c>
      <c r="O15" s="41">
        <f t="shared" si="0"/>
        <v>6.9339913882904201</v>
      </c>
      <c r="P15" s="41">
        <f>IF(+$F15=0," ",+K15/$J15*100)</f>
        <v>10.573485639902492</v>
      </c>
      <c r="Q15" s="42">
        <f>IF(+$F15=0," ",+L15/$J15*100)</f>
        <v>10.573485639902492</v>
      </c>
      <c r="R15"/>
      <c r="S15" s="40">
        <f t="shared" si="2"/>
        <v>11.934429577471839</v>
      </c>
      <c r="T15" s="41">
        <f t="shared" si="2"/>
        <v>-26.080734000286242</v>
      </c>
      <c r="U15" s="42">
        <f t="shared" si="2"/>
        <v>-26.594464949729879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293840.81</v>
      </c>
      <c r="G16" s="34">
        <v>72813.28572</v>
      </c>
      <c r="H16" s="37">
        <v>22979.28572</v>
      </c>
      <c r="I16" s="255">
        <v>0</v>
      </c>
      <c r="J16" s="31">
        <v>263203.337</v>
      </c>
      <c r="K16" s="34">
        <v>32077.94641</v>
      </c>
      <c r="L16" s="37">
        <v>31177.94641</v>
      </c>
      <c r="M16"/>
      <c r="N16" s="40">
        <f t="shared" si="0"/>
        <v>24.7798410710888</v>
      </c>
      <c r="O16" s="41">
        <f t="shared" si="0"/>
        <v>7.8203179878247679</v>
      </c>
      <c r="P16" s="41">
        <f>IF(+$J16=0," ",+K16/$J16*100)</f>
        <v>12.18751508838203</v>
      </c>
      <c r="Q16" s="42">
        <f>IF(+$J16=0," ",+L16/$J16*100)</f>
        <v>11.845574134951033</v>
      </c>
      <c r="R16"/>
      <c r="S16" s="40">
        <f t="shared" si="2"/>
        <v>11.640229698151593</v>
      </c>
      <c r="T16" s="41">
        <f t="shared" si="2"/>
        <v>126.98861326515947</v>
      </c>
      <c r="U16" s="42">
        <f t="shared" si="2"/>
        <v>-26.296346084456566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f>SUM(F9,F10,F11,F12,F13,F14,F15,F16)</f>
        <v>19206923.971310001</v>
      </c>
      <c r="G18" s="269">
        <f>SUM(G9,G10,G11,G12,G13,G14,G15,G16)</f>
        <v>3079106.3116700002</v>
      </c>
      <c r="H18" s="39">
        <f>SUM(H9,H10,H11,H12,H13,H14,H15,H16)</f>
        <v>2945033.4105500001</v>
      </c>
      <c r="I18"/>
      <c r="J18" s="33">
        <f>SUM(J9:J17)</f>
        <v>17437819.716219999</v>
      </c>
      <c r="K18" s="269">
        <f t="shared" ref="K18:L18" si="3">SUM(K9:K17)</f>
        <v>2870707.9653200004</v>
      </c>
      <c r="L18" s="39">
        <f t="shared" si="3"/>
        <v>2807897.2674400001</v>
      </c>
      <c r="M18"/>
      <c r="N18" s="46">
        <f>IF(+$F18=0," ",+G18/$F18*100)</f>
        <v>16.031230801295202</v>
      </c>
      <c r="O18" s="47">
        <f>IF(+$F18=0," ",+H18/$F18*100)</f>
        <v>15.333186172596358</v>
      </c>
      <c r="P18" s="47">
        <f>IF(+$J18=0," ",+K18/$J18*100)</f>
        <v>16.46253953784014</v>
      </c>
      <c r="Q18" s="48">
        <f>IF(+$J18=0," ",+L18/$J18*100)</f>
        <v>16.102341423040407</v>
      </c>
      <c r="R18"/>
      <c r="S18" s="46">
        <f>IF(+J18=0," ",(+F18/J18-1)*100)</f>
        <v>10.145214733722984</v>
      </c>
      <c r="T18" s="47">
        <f>IF(+K18=0," ",(+G18/K18-1)*100)</f>
        <v>7.2594756717710762</v>
      </c>
      <c r="U18" s="48">
        <f>IF(+L18=0," ",(+H18/L18-1)*100)</f>
        <v>4.8839444626487039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f>SUM(F9,F10,F11,F12)</f>
        <v>18005812.655379999</v>
      </c>
      <c r="G20" s="270">
        <f>SUM(G9,G10,G11,G12)</f>
        <v>2956192.6269</v>
      </c>
      <c r="H20" s="37">
        <f>SUM(H9,H10,H11,H12)</f>
        <v>2891300.2997900001</v>
      </c>
      <c r="I20"/>
      <c r="J20" s="31">
        <f>SUM(J9,J10,J11,J12)</f>
        <v>16350158.763109999</v>
      </c>
      <c r="K20" s="270">
        <f>SUM(K9,K10,K11,K12)</f>
        <v>2765711.9820500002</v>
      </c>
      <c r="L20" s="37">
        <f>SUM(L9,L10,L11,L12)</f>
        <v>2714063.2103200001</v>
      </c>
      <c r="M20"/>
      <c r="N20" s="40">
        <f t="shared" ref="N20:O22" si="4">IF(+$F20=0," ",+G20/$F20*100)</f>
        <v>16.417990587149156</v>
      </c>
      <c r="O20" s="41">
        <f t="shared" si="4"/>
        <v>16.057594039923</v>
      </c>
      <c r="P20" s="41">
        <f t="shared" ref="P20:Q22" si="5">IF(+$J20=0," ",+K20/$J20*100)</f>
        <v>16.915505360658212</v>
      </c>
      <c r="Q20" s="42">
        <f t="shared" si="5"/>
        <v>16.599613799736293</v>
      </c>
      <c r="R20"/>
      <c r="S20" s="40">
        <f t="shared" ref="S20:U22" si="6">IF(+J20=0," ",(+F20/J20-1)*100)</f>
        <v>10.126225171620739</v>
      </c>
      <c r="T20" s="41">
        <f t="shared" si="6"/>
        <v>6.8872191351180279</v>
      </c>
      <c r="U20" s="42">
        <f t="shared" si="6"/>
        <v>6.5303228309521621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f>SUM(F13,F14)</f>
        <v>824843.45316999999</v>
      </c>
      <c r="G21" s="270">
        <f>SUM(G13,G14)</f>
        <v>44344.91431</v>
      </c>
      <c r="H21" s="37">
        <f>SUM(H13,H14)</f>
        <v>25038.340300000003</v>
      </c>
      <c r="I21"/>
      <c r="J21" s="31">
        <f>SUM(J13,J14)</f>
        <v>750818.92149999994</v>
      </c>
      <c r="K21" s="270">
        <f>SUM(K13,K14)</f>
        <v>65131.860059999999</v>
      </c>
      <c r="L21" s="37">
        <f>SUM(L13,L14)</f>
        <v>54869.93391</v>
      </c>
      <c r="M21"/>
      <c r="N21" s="40">
        <f t="shared" si="4"/>
        <v>5.3761612751578118</v>
      </c>
      <c r="O21" s="41">
        <f t="shared" si="4"/>
        <v>3.0355263418499376</v>
      </c>
      <c r="P21" s="41">
        <f t="shared" si="5"/>
        <v>8.6747760605018271</v>
      </c>
      <c r="Q21" s="42">
        <f t="shared" si="5"/>
        <v>7.3080116042333927</v>
      </c>
      <c r="R21"/>
      <c r="S21" s="40">
        <f t="shared" si="6"/>
        <v>9.8591723716968218</v>
      </c>
      <c r="T21" s="41">
        <f t="shared" si="6"/>
        <v>-31.915172898257318</v>
      </c>
      <c r="U21" s="42">
        <f t="shared" si="6"/>
        <v>-54.367832224713531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f>SUM(F15,F16)</f>
        <v>376267.86275999999</v>
      </c>
      <c r="G22" s="270">
        <f>SUM(G15,G16)</f>
        <v>78568.77046</v>
      </c>
      <c r="H22" s="37">
        <f>SUM(H15,H16)</f>
        <v>28694.77046</v>
      </c>
      <c r="I22"/>
      <c r="J22" s="31">
        <f>SUM(J15,J16)</f>
        <v>336842.03161000001</v>
      </c>
      <c r="K22" s="270">
        <f>SUM(K15,K16)</f>
        <v>39864.123209999998</v>
      </c>
      <c r="L22" s="37">
        <f>SUM(L15,L16)</f>
        <v>38964.123209999998</v>
      </c>
      <c r="M22"/>
      <c r="N22" s="40">
        <f t="shared" si="4"/>
        <v>20.881073893391363</v>
      </c>
      <c r="O22" s="41">
        <f t="shared" si="4"/>
        <v>7.626155008168416</v>
      </c>
      <c r="P22" s="41">
        <f t="shared" si="5"/>
        <v>11.834664165710528</v>
      </c>
      <c r="Q22" s="42">
        <f t="shared" si="5"/>
        <v>11.56747660728788</v>
      </c>
      <c r="R22"/>
      <c r="S22" s="40">
        <f t="shared" si="6"/>
        <v>11.704546181946718</v>
      </c>
      <c r="T22" s="41">
        <f t="shared" si="6"/>
        <v>97.091429920853884</v>
      </c>
      <c r="U22" s="42">
        <f t="shared" si="6"/>
        <v>-26.355918994128448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f>SUM(F20,F21,F22)</f>
        <v>19206923.971310001</v>
      </c>
      <c r="G24" s="52">
        <f>SUM(G20,G21,G22)</f>
        <v>3079106.3116699997</v>
      </c>
      <c r="H24" s="53">
        <f>SUM(H20,H21,H22)</f>
        <v>2945033.4105499997</v>
      </c>
      <c r="I24"/>
      <c r="J24" s="51">
        <f>SUM(J20:J23)</f>
        <v>17437819.716219999</v>
      </c>
      <c r="K24" s="52">
        <f t="shared" ref="K24:L24" si="7">SUM(K20:K23)</f>
        <v>2870707.96532</v>
      </c>
      <c r="L24" s="53">
        <f t="shared" si="7"/>
        <v>2807897.2674400001</v>
      </c>
      <c r="M24"/>
      <c r="N24" s="54">
        <f>IF(+$F24=0," ",+G24/$F24*100)</f>
        <v>16.031230801295198</v>
      </c>
      <c r="O24" s="55">
        <f>IF(+$F24=0," ",+H24/$F24*100)</f>
        <v>15.333186172596355</v>
      </c>
      <c r="P24" s="55">
        <f>IF(+$J24=0," ",+K24/$J24*100)</f>
        <v>16.462539537840136</v>
      </c>
      <c r="Q24" s="56">
        <f>IF(+$J24=0," ",+L24/$J24*100)</f>
        <v>16.102341423040407</v>
      </c>
      <c r="R24"/>
      <c r="S24" s="54">
        <f>IF(+J24=0," ",(+F24/J24-1)*100)</f>
        <v>10.145214733722984</v>
      </c>
      <c r="T24" s="55">
        <f>IF(+K24=0," ",(+G24/K24-1)*100)</f>
        <v>7.2594756717710762</v>
      </c>
      <c r="U24" s="56">
        <f>IF(+L24=0," ",(+H24/L24-1)*100)</f>
        <v>4.8839444626486817</v>
      </c>
    </row>
    <row r="25" spans="2:31" ht="6.75" customHeight="1" x14ac:dyDescent="0.2">
      <c r="F25" s="11"/>
      <c r="J25" s="11"/>
    </row>
    <row r="26" spans="2:31" x14ac:dyDescent="0.2">
      <c r="C26" s="311" t="s">
        <v>27</v>
      </c>
      <c r="D26" s="311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F9" sqref="F9:L2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2023-ko 1.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9">
        <v>2023</v>
      </c>
      <c r="G5" s="267"/>
      <c r="H5" s="268"/>
      <c r="I5"/>
      <c r="J5" s="109">
        <v>2022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226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2">
        <v>2023</v>
      </c>
      <c r="O6" s="313"/>
      <c r="P6" s="316">
        <v>2022</v>
      </c>
      <c r="Q6" s="289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8347403.3609999996</v>
      </c>
      <c r="G9" s="34">
        <v>2115801.4454700002</v>
      </c>
      <c r="H9" s="37">
        <v>2005923.9510899999</v>
      </c>
      <c r="I9" s="255">
        <v>0</v>
      </c>
      <c r="J9" s="31">
        <v>7892581.9550000001</v>
      </c>
      <c r="K9" s="34">
        <v>1858053.1967600002</v>
      </c>
      <c r="L9" s="37">
        <v>1786223.07412</v>
      </c>
      <c r="M9"/>
      <c r="N9" s="40">
        <f t="shared" ref="N9:O25" si="0">IF(+$F9=0," ",+G9/$F9*100)</f>
        <v>25.34682168775096</v>
      </c>
      <c r="O9" s="41">
        <f t="shared" si="0"/>
        <v>24.030514213101291</v>
      </c>
      <c r="P9" s="41">
        <f t="shared" ref="P9:Q22" si="1">IF(+$J9=0," ",+K9/$J9*100)</f>
        <v>23.541766273113097</v>
      </c>
      <c r="Q9" s="42">
        <f t="shared" si="1"/>
        <v>22.631669639976515</v>
      </c>
      <c r="R9"/>
      <c r="S9" s="40">
        <f t="shared" ref="S9:U25" si="2">IF(+J9=0," ",(+F9/J9-1)*100)</f>
        <v>5.7626440700038195</v>
      </c>
      <c r="T9" s="41">
        <f t="shared" si="2"/>
        <v>13.871952060331271</v>
      </c>
      <c r="U9" s="42">
        <f t="shared" si="2"/>
        <v>12.29974464853656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6858003.3609999996</v>
      </c>
      <c r="G10" s="34">
        <v>1901754.5192100001</v>
      </c>
      <c r="H10" s="37">
        <v>1814561.92344</v>
      </c>
      <c r="I10" s="255">
        <v>0</v>
      </c>
      <c r="J10" s="31">
        <v>6362781.9550000001</v>
      </c>
      <c r="K10" s="34">
        <v>1693414.23422</v>
      </c>
      <c r="L10" s="37">
        <v>1632836.16099</v>
      </c>
      <c r="M10"/>
      <c r="N10" s="40">
        <f t="shared" si="0"/>
        <v>27.730440174830939</v>
      </c>
      <c r="O10" s="41">
        <f t="shared" si="0"/>
        <v>26.459041034581965</v>
      </c>
      <c r="P10" s="41">
        <f t="shared" si="1"/>
        <v>26.614368466442283</v>
      </c>
      <c r="Q10" s="42">
        <f t="shared" si="1"/>
        <v>25.662299486891659</v>
      </c>
      <c r="R10"/>
      <c r="S10" s="40">
        <f t="shared" si="2"/>
        <v>7.7830956569373777</v>
      </c>
      <c r="T10" s="41">
        <f t="shared" si="2"/>
        <v>12.302972348993112</v>
      </c>
      <c r="U10" s="42">
        <f t="shared" si="2"/>
        <v>11.129454797217274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1078300</v>
      </c>
      <c r="G11" s="34">
        <v>96890.051899999991</v>
      </c>
      <c r="H11" s="37">
        <v>80388.051770000005</v>
      </c>
      <c r="I11" s="255">
        <v>0</v>
      </c>
      <c r="J11" s="31">
        <v>1086600</v>
      </c>
      <c r="K11" s="34">
        <v>110559.01625999999</v>
      </c>
      <c r="L11" s="37">
        <v>105283.82509</v>
      </c>
      <c r="M11"/>
      <c r="N11" s="40">
        <f t="shared" si="0"/>
        <v>8.9854448576462929</v>
      </c>
      <c r="O11" s="41">
        <f t="shared" si="0"/>
        <v>7.4550729639246969</v>
      </c>
      <c r="P11" s="41">
        <f t="shared" si="1"/>
        <v>10.174766819436774</v>
      </c>
      <c r="Q11" s="42">
        <f t="shared" si="1"/>
        <v>9.6892899953984912</v>
      </c>
      <c r="R11"/>
      <c r="S11" s="40">
        <f t="shared" si="2"/>
        <v>-0.76385054297809507</v>
      </c>
      <c r="T11" s="41">
        <f t="shared" si="2"/>
        <v>-12.363500347954348</v>
      </c>
      <c r="U11" s="42">
        <f t="shared" si="2"/>
        <v>-23.646341970115813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411100</v>
      </c>
      <c r="G12" s="34">
        <v>117156.87436</v>
      </c>
      <c r="H12" s="37">
        <v>110973.97587999998</v>
      </c>
      <c r="I12" s="255">
        <v>0</v>
      </c>
      <c r="J12" s="31">
        <v>443200</v>
      </c>
      <c r="K12" s="34">
        <v>54079.946279999996</v>
      </c>
      <c r="L12" s="37">
        <v>48103.088040000002</v>
      </c>
      <c r="M12"/>
      <c r="N12" s="40">
        <f t="shared" si="0"/>
        <v>28.498388314278767</v>
      </c>
      <c r="O12" s="41">
        <f t="shared" si="0"/>
        <v>26.994399387010453</v>
      </c>
      <c r="P12" s="41">
        <f t="shared" si="1"/>
        <v>12.202153944043321</v>
      </c>
      <c r="Q12" s="42">
        <f t="shared" si="1"/>
        <v>10.853584846570397</v>
      </c>
      <c r="R12"/>
      <c r="S12" s="40">
        <f t="shared" si="2"/>
        <v>-7.2427797833935053</v>
      </c>
      <c r="T12" s="41">
        <f t="shared" si="2"/>
        <v>116.63644736889709</v>
      </c>
      <c r="U12" s="42">
        <f t="shared" si="2"/>
        <v>130.70031551346526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9706312.0149999987</v>
      </c>
      <c r="G13" s="34">
        <v>2089522.7192599999</v>
      </c>
      <c r="H13" s="37">
        <v>1689159.9023099998</v>
      </c>
      <c r="I13" s="255">
        <v>0</v>
      </c>
      <c r="J13" s="31">
        <v>8370890.5879999995</v>
      </c>
      <c r="K13" s="226">
        <v>1816798.8162500001</v>
      </c>
      <c r="L13" s="120">
        <v>1531718.1727899997</v>
      </c>
      <c r="M13"/>
      <c r="N13" s="40">
        <f t="shared" si="0"/>
        <v>21.527462913111396</v>
      </c>
      <c r="O13" s="41">
        <f t="shared" si="0"/>
        <v>17.402695273957768</v>
      </c>
      <c r="P13" s="41">
        <f t="shared" si="1"/>
        <v>21.703769714233903</v>
      </c>
      <c r="Q13" s="42">
        <f t="shared" si="1"/>
        <v>18.298150676891868</v>
      </c>
      <c r="R13"/>
      <c r="S13" s="40">
        <f t="shared" si="2"/>
        <v>15.953158304498437</v>
      </c>
      <c r="T13" s="41">
        <f t="shared" si="2"/>
        <v>15.011232975862509</v>
      </c>
      <c r="U13" s="42">
        <f t="shared" si="2"/>
        <v>10.278766180153266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245700</v>
      </c>
      <c r="G14" s="34">
        <v>50634.178270000004</v>
      </c>
      <c r="H14" s="37">
        <v>49759.565430000002</v>
      </c>
      <c r="I14" s="255">
        <v>0</v>
      </c>
      <c r="J14" s="31">
        <v>237500</v>
      </c>
      <c r="K14" s="226">
        <v>56077.283920000002</v>
      </c>
      <c r="L14" s="120">
        <v>54998.141779999998</v>
      </c>
      <c r="M14"/>
      <c r="N14" s="40">
        <f t="shared" si="0"/>
        <v>20.608131164021167</v>
      </c>
      <c r="O14" s="41">
        <f t="shared" si="0"/>
        <v>20.252163382173382</v>
      </c>
      <c r="P14" s="41">
        <f t="shared" si="1"/>
        <v>23.611487966315789</v>
      </c>
      <c r="Q14" s="42">
        <f t="shared" si="1"/>
        <v>23.15711232842105</v>
      </c>
      <c r="R14"/>
      <c r="S14" s="40">
        <f t="shared" si="2"/>
        <v>3.4526315789473738</v>
      </c>
      <c r="T14" s="41">
        <f t="shared" si="2"/>
        <v>-9.7064359567862528</v>
      </c>
      <c r="U14" s="42">
        <f t="shared" si="2"/>
        <v>-9.5250060828509611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7654682.0149999997</v>
      </c>
      <c r="G15" s="226">
        <v>1580155.3932700001</v>
      </c>
      <c r="H15" s="37">
        <v>1234431.69459</v>
      </c>
      <c r="I15" s="255">
        <v>0</v>
      </c>
      <c r="J15" s="31">
        <v>6245550.5879999995</v>
      </c>
      <c r="K15" s="226">
        <v>1263032.7716300001</v>
      </c>
      <c r="L15" s="120">
        <v>1043306.34447</v>
      </c>
      <c r="M15"/>
      <c r="N15" s="40">
        <f t="shared" si="0"/>
        <v>20.642991964572158</v>
      </c>
      <c r="O15" s="41">
        <f t="shared" si="0"/>
        <v>16.126492154357635</v>
      </c>
      <c r="P15" s="41">
        <f t="shared" si="1"/>
        <v>20.222921163375904</v>
      </c>
      <c r="Q15" s="42">
        <f t="shared" si="1"/>
        <v>16.704793753085202</v>
      </c>
      <c r="R15"/>
      <c r="S15" s="40">
        <f t="shared" si="2"/>
        <v>22.562164970810738</v>
      </c>
      <c r="T15" s="41">
        <f t="shared" si="2"/>
        <v>25.10802797545302</v>
      </c>
      <c r="U15" s="42">
        <f t="shared" si="2"/>
        <v>18.319197533212716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1613980</v>
      </c>
      <c r="G16" s="34">
        <v>423973.25124999997</v>
      </c>
      <c r="H16" s="37">
        <v>371711.63850999996</v>
      </c>
      <c r="I16" s="255">
        <v>0</v>
      </c>
      <c r="J16" s="31">
        <v>1599370</v>
      </c>
      <c r="K16" s="34">
        <v>466562.88435000001</v>
      </c>
      <c r="L16" s="120">
        <v>405058.92677000002</v>
      </c>
      <c r="M16"/>
      <c r="N16" s="40">
        <f t="shared" si="0"/>
        <v>26.268804523600043</v>
      </c>
      <c r="O16" s="41">
        <f t="shared" si="0"/>
        <v>23.030746261415878</v>
      </c>
      <c r="P16" s="41">
        <f t="shared" si="1"/>
        <v>29.171666615604895</v>
      </c>
      <c r="Q16" s="42">
        <f t="shared" si="1"/>
        <v>25.326155096694325</v>
      </c>
      <c r="R16"/>
      <c r="S16" s="40">
        <f t="shared" si="2"/>
        <v>0.91348468459455656</v>
      </c>
      <c r="T16" s="41">
        <f t="shared" si="2"/>
        <v>-9.1283800166261582</v>
      </c>
      <c r="U16" s="42">
        <f t="shared" si="2"/>
        <v>-8.2327004927199798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191950</v>
      </c>
      <c r="G17" s="34">
        <v>34759.896469999992</v>
      </c>
      <c r="H17" s="37">
        <v>33257.003779999999</v>
      </c>
      <c r="I17" s="255">
        <v>0</v>
      </c>
      <c r="J17" s="31">
        <v>288470</v>
      </c>
      <c r="K17" s="34">
        <v>31125.876349999999</v>
      </c>
      <c r="L17" s="120">
        <v>28354.759770000001</v>
      </c>
      <c r="M17"/>
      <c r="N17" s="40">
        <f t="shared" si="0"/>
        <v>18.108828585569153</v>
      </c>
      <c r="O17" s="41">
        <f t="shared" si="0"/>
        <v>17.325868080229228</v>
      </c>
      <c r="P17" s="41">
        <f t="shared" si="1"/>
        <v>10.789987295039346</v>
      </c>
      <c r="Q17" s="42">
        <f t="shared" si="1"/>
        <v>9.8293617256560477</v>
      </c>
      <c r="R17"/>
      <c r="S17" s="40">
        <f t="shared" si="2"/>
        <v>-33.459285194300968</v>
      </c>
      <c r="T17" s="41">
        <f t="shared" si="2"/>
        <v>11.675237924666471</v>
      </c>
      <c r="U17" s="42">
        <f t="shared" si="2"/>
        <v>17.288963298453641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199535.65299999999</v>
      </c>
      <c r="G18" s="34">
        <v>86796.800669999997</v>
      </c>
      <c r="H18" s="37">
        <v>51461.988130000005</v>
      </c>
      <c r="I18" s="255">
        <v>0</v>
      </c>
      <c r="J18" s="31">
        <v>208018.61300000001</v>
      </c>
      <c r="K18" s="34">
        <v>54862.596279999998</v>
      </c>
      <c r="L18" s="37">
        <v>37063.181379999995</v>
      </c>
      <c r="M18"/>
      <c r="N18" s="40">
        <f t="shared" si="0"/>
        <v>43.499394401460677</v>
      </c>
      <c r="O18" s="41">
        <f t="shared" si="0"/>
        <v>25.790873639008264</v>
      </c>
      <c r="P18" s="41">
        <f t="shared" si="1"/>
        <v>26.373888128943534</v>
      </c>
      <c r="Q18" s="42">
        <f t="shared" si="1"/>
        <v>17.817242815670532</v>
      </c>
      <c r="R18"/>
      <c r="S18" s="40">
        <f t="shared" si="2"/>
        <v>-4.07798123334282</v>
      </c>
      <c r="T18" s="41">
        <f t="shared" si="2"/>
        <v>58.20760692224389</v>
      </c>
      <c r="U18" s="42">
        <f t="shared" si="2"/>
        <v>38.84935457205485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267330.03574999998</v>
      </c>
      <c r="G19" s="34">
        <v>46161.001470000003</v>
      </c>
      <c r="H19" s="37">
        <v>45609.605299999996</v>
      </c>
      <c r="I19" s="255">
        <v>0</v>
      </c>
      <c r="J19" s="31">
        <v>349066.61100000003</v>
      </c>
      <c r="K19" s="34">
        <v>176307.31158000001</v>
      </c>
      <c r="L19" s="37">
        <v>174760.65165000004</v>
      </c>
      <c r="M19"/>
      <c r="N19" s="40">
        <f t="shared" si="0"/>
        <v>17.267420527773599</v>
      </c>
      <c r="O19" s="41">
        <f t="shared" si="0"/>
        <v>17.061160064577592</v>
      </c>
      <c r="P19" s="41">
        <f t="shared" si="1"/>
        <v>50.508214198693437</v>
      </c>
      <c r="Q19" s="42">
        <f t="shared" si="1"/>
        <v>50.065129732502555</v>
      </c>
      <c r="R19"/>
      <c r="S19" s="40">
        <f t="shared" si="2"/>
        <v>-23.415752946362446</v>
      </c>
      <c r="T19" s="41">
        <f t="shared" si="2"/>
        <v>-73.817874564405514</v>
      </c>
      <c r="U19" s="42">
        <f t="shared" si="2"/>
        <v>-73.901673592208766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7219.96</v>
      </c>
      <c r="G20" s="34">
        <v>1663.3407299999999</v>
      </c>
      <c r="H20" s="37">
        <v>1333.87589</v>
      </c>
      <c r="I20" s="255">
        <v>0</v>
      </c>
      <c r="J20" s="31">
        <v>1228.42</v>
      </c>
      <c r="K20" s="34">
        <v>263.25328999999999</v>
      </c>
      <c r="L20" s="37">
        <v>251.60272000000001</v>
      </c>
      <c r="M20"/>
      <c r="N20" s="40">
        <f t="shared" si="0"/>
        <v>23.038087884143401</v>
      </c>
      <c r="O20" s="41">
        <f t="shared" si="0"/>
        <v>18.474837672230869</v>
      </c>
      <c r="P20" s="41">
        <f t="shared" si="1"/>
        <v>21.430234773123196</v>
      </c>
      <c r="Q20" s="42">
        <f t="shared" si="1"/>
        <v>20.481815665651812</v>
      </c>
      <c r="R20"/>
      <c r="S20" s="40">
        <f t="shared" si="2"/>
        <v>487.74360560720271</v>
      </c>
      <c r="T20" s="41">
        <f t="shared" si="2"/>
        <v>531.84043397900177</v>
      </c>
      <c r="U20" s="42">
        <f t="shared" si="2"/>
        <v>430.15161759777476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4557.9337000000005</v>
      </c>
      <c r="G21" s="34">
        <v>3603.8211700000002</v>
      </c>
      <c r="H21" s="37">
        <v>3603.8211700000002</v>
      </c>
      <c r="I21" s="255">
        <v>0</v>
      </c>
      <c r="J21" s="31">
        <v>5975.402</v>
      </c>
      <c r="K21" s="34">
        <v>761.42746999999997</v>
      </c>
      <c r="L21" s="37">
        <v>761.42746999999997</v>
      </c>
      <c r="M21"/>
      <c r="N21" s="40">
        <f t="shared" si="0"/>
        <v>79.066994107439513</v>
      </c>
      <c r="O21" s="41">
        <f t="shared" si="0"/>
        <v>79.066994107439513</v>
      </c>
      <c r="P21" s="41">
        <f t="shared" si="1"/>
        <v>12.742698650233072</v>
      </c>
      <c r="Q21" s="42">
        <f t="shared" si="1"/>
        <v>12.742698650233072</v>
      </c>
      <c r="R21"/>
      <c r="S21" s="40">
        <f t="shared" si="2"/>
        <v>-23.721722823000015</v>
      </c>
      <c r="T21" s="41">
        <f t="shared" si="2"/>
        <v>373.29802403898043</v>
      </c>
      <c r="U21" s="42">
        <f t="shared" si="2"/>
        <v>373.29802403898043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113157.42282000001</v>
      </c>
      <c r="G22" s="34">
        <v>40415.08941</v>
      </c>
      <c r="H22" s="37">
        <v>40243.483219999995</v>
      </c>
      <c r="I22" s="255">
        <v>0</v>
      </c>
      <c r="J22" s="31">
        <v>72315.846600000004</v>
      </c>
      <c r="K22" s="34">
        <v>12010.669100000001</v>
      </c>
      <c r="L22" s="37">
        <v>11849.05912</v>
      </c>
      <c r="M22"/>
      <c r="N22" s="40">
        <f t="shared" si="0"/>
        <v>35.715809359045281</v>
      </c>
      <c r="O22" s="41">
        <f t="shared" si="0"/>
        <v>35.564156744728514</v>
      </c>
      <c r="P22" s="41">
        <f t="shared" si="1"/>
        <v>16.608626828963928</v>
      </c>
      <c r="Q22" s="42">
        <f t="shared" si="1"/>
        <v>16.385148867219375</v>
      </c>
      <c r="R22"/>
      <c r="S22" s="40">
        <f t="shared" si="2"/>
        <v>56.476661949222077</v>
      </c>
      <c r="T22" s="41">
        <f t="shared" si="2"/>
        <v>236.49323841583478</v>
      </c>
      <c r="U22" s="42">
        <f t="shared" si="2"/>
        <v>239.63442001967152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173621.96502</v>
      </c>
      <c r="G23" s="34">
        <v>2151.65155</v>
      </c>
      <c r="H23" s="37">
        <v>1885.0162200000002</v>
      </c>
      <c r="I23" s="255">
        <v>0</v>
      </c>
      <c r="J23" s="31">
        <v>114376.42679</v>
      </c>
      <c r="K23" s="34">
        <v>1540.0903499999999</v>
      </c>
      <c r="L23" s="37">
        <v>339.42480999999998</v>
      </c>
      <c r="M23"/>
      <c r="N23" s="40">
        <f t="shared" si="0"/>
        <v>1.2392738152411449</v>
      </c>
      <c r="O23" s="41">
        <f t="shared" si="0"/>
        <v>1.085701466276378</v>
      </c>
      <c r="P23" s="41">
        <f>IF(+$F23=0," ",+K23/$J23*100)</f>
        <v>1.3465102847002481</v>
      </c>
      <c r="Q23" s="42">
        <f>IF(+$F23=0," ",+L23/$J23*100)</f>
        <v>0.29676115920564511</v>
      </c>
      <c r="R23"/>
      <c r="S23" s="40">
        <f t="shared" si="2"/>
        <v>51.798731515522277</v>
      </c>
      <c r="T23" s="41">
        <f t="shared" si="2"/>
        <v>39.709436527538799</v>
      </c>
      <c r="U23" s="42">
        <f t="shared" si="2"/>
        <v>455.35605072593262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348440.02799999999</v>
      </c>
      <c r="G24" s="34">
        <v>0</v>
      </c>
      <c r="H24" s="37">
        <v>0</v>
      </c>
      <c r="I24" s="255">
        <v>0</v>
      </c>
      <c r="J24" s="31">
        <v>362403.337</v>
      </c>
      <c r="K24" s="34">
        <v>0</v>
      </c>
      <c r="L24" s="37">
        <v>0</v>
      </c>
      <c r="M24"/>
      <c r="N24" s="40">
        <f t="shared" si="0"/>
        <v>0</v>
      </c>
      <c r="O24" s="41">
        <f t="shared" si="0"/>
        <v>0</v>
      </c>
      <c r="P24" s="41">
        <f>IF(+$J24=0," ",+K24/$J24*100)</f>
        <v>0</v>
      </c>
      <c r="Q24" s="42">
        <f>IF(+$J24=0," ",+L24/$J24*100)</f>
        <v>0</v>
      </c>
      <c r="R24"/>
      <c r="S24" s="40">
        <f t="shared" si="2"/>
        <v>-3.8529747313005624</v>
      </c>
      <c r="T24" s="41" t="str">
        <f t="shared" si="2"/>
        <v xml:space="preserve"> </v>
      </c>
      <c r="U24" s="42" t="str">
        <f t="shared" si="2"/>
        <v xml:space="preserve"> 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f>SUM(F9,F13,F18,F19,F20,F21,F22,F23,F24,F25)</f>
        <v>19167578.374290004</v>
      </c>
      <c r="G27" s="269">
        <f>SUM(G9,G13,G18,G19,G20,G21,G22,G23,G24,G25)</f>
        <v>4386115.8697299995</v>
      </c>
      <c r="H27" s="39">
        <f>SUM(H9,H13,H18,H19,H20,H21,H22,H23,H24,H25)</f>
        <v>3839221.6433299989</v>
      </c>
      <c r="I27"/>
      <c r="J27" s="33">
        <f>SUM(J9,J13,J18,J19,J20,J21,J22,J23,J24,J25)</f>
        <v>17376857.199390002</v>
      </c>
      <c r="K27" s="269">
        <f>SUM(K9,K13,K18,K19,K20,K21,K22,K23,K24,K25)</f>
        <v>3920597.3610800006</v>
      </c>
      <c r="L27" s="39">
        <f>SUM(L9,L13,L18,L19,L20,L21,L22,L23,L24,L25)</f>
        <v>3542966.5940599996</v>
      </c>
      <c r="M27"/>
      <c r="N27" s="46">
        <f>IF(+$F27=0," ",+G27/$F27*100)</f>
        <v>22.882994315094159</v>
      </c>
      <c r="O27" s="47">
        <f>IF(+$F27=0," ",+H27/$F27*100)</f>
        <v>20.02976885426305</v>
      </c>
      <c r="P27" s="47">
        <f>IF(+$J27=0," ",+K27/$J27*100)</f>
        <v>22.562177476014647</v>
      </c>
      <c r="Q27" s="48">
        <f>IF(+$J27=0," ",+L27/$J27*100)</f>
        <v>20.388995279217532</v>
      </c>
      <c r="R27"/>
      <c r="S27" s="46">
        <f>IF(+J27=0," ",(+F27/J27-1)*100)</f>
        <v>10.305207405185236</v>
      </c>
      <c r="T27" s="47">
        <f>IF(+K27=0," ",(+G27/K27-1)*100)</f>
        <v>11.873662755355308</v>
      </c>
      <c r="U27" s="48">
        <f>IF(+L27=0," ",(+H27/L27-1)*100)</f>
        <v>8.3617793565056164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f>SUM(F9,F13,F18,F19,F20)</f>
        <v>18527801.024750002</v>
      </c>
      <c r="G29" s="270">
        <f>SUM(G9,G13,G18,G19,G20)</f>
        <v>4339945.3075999999</v>
      </c>
      <c r="H29" s="37">
        <f>SUM(H9,H13,H18,H19,H20)</f>
        <v>3793489.3227199991</v>
      </c>
      <c r="I29"/>
      <c r="J29" s="31">
        <f>SUM(J9,J13,J18,J19,J20)</f>
        <v>16821786.187000003</v>
      </c>
      <c r="K29" s="164">
        <f>SUM(K9,K13,K18,K19,K20)</f>
        <v>3906285.1741600004</v>
      </c>
      <c r="L29" s="37">
        <f>SUM(L9,L13,L18,L19,L20)</f>
        <v>3530016.6826599995</v>
      </c>
      <c r="M29"/>
      <c r="N29" s="40">
        <f t="shared" ref="N29:O32" si="3">IF(+$F29=0," ",+G29/$F29*100)</f>
        <v>23.423963274446702</v>
      </c>
      <c r="O29" s="41">
        <f t="shared" si="3"/>
        <v>20.47457935052595</v>
      </c>
      <c r="P29" s="41">
        <f t="shared" ref="P29:Q32" si="4">IF(+$J29=0," ",+K29/$J29*100)</f>
        <v>23.221583788639556</v>
      </c>
      <c r="Q29" s="42">
        <f t="shared" si="4"/>
        <v>20.984791052617361</v>
      </c>
      <c r="R29"/>
      <c r="S29" s="40">
        <f t="shared" ref="S29:U32" si="5">IF(+J29=0," ",(+F29/J29-1)*100)</f>
        <v>10.14169850207951</v>
      </c>
      <c r="T29" s="41">
        <f t="shared" si="5"/>
        <v>11.101599450768539</v>
      </c>
      <c r="U29" s="42">
        <f t="shared" si="5"/>
        <v>7.4637788924403425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f>SUM(F21,F22)</f>
        <v>117715.35652</v>
      </c>
      <c r="G30" s="270">
        <f>SUM(G21,G22)</f>
        <v>44018.910580000003</v>
      </c>
      <c r="H30" s="37">
        <f>SUM(H21,H22)</f>
        <v>43847.304389999998</v>
      </c>
      <c r="I30"/>
      <c r="J30" s="31">
        <f>SUM(J21,J22)</f>
        <v>78291.248600000006</v>
      </c>
      <c r="K30" s="270">
        <f>SUM(K21,K22)</f>
        <v>12772.096570000002</v>
      </c>
      <c r="L30" s="37">
        <f>SUM(L21,L22)</f>
        <v>12610.48659</v>
      </c>
      <c r="M30"/>
      <c r="N30" s="40">
        <f t="shared" si="3"/>
        <v>37.394365426333422</v>
      </c>
      <c r="O30" s="41">
        <f t="shared" si="3"/>
        <v>37.248584794924597</v>
      </c>
      <c r="P30" s="41">
        <f t="shared" si="4"/>
        <v>16.313568627898981</v>
      </c>
      <c r="Q30" s="42">
        <f t="shared" si="4"/>
        <v>16.107147114779824</v>
      </c>
      <c r="R30"/>
      <c r="S30" s="40">
        <f t="shared" si="5"/>
        <v>50.355702105892838</v>
      </c>
      <c r="T30" s="41">
        <f t="shared" si="5"/>
        <v>244.64905850613999</v>
      </c>
      <c r="U30" s="42">
        <f t="shared" si="5"/>
        <v>247.7050950973653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f>SUM(F23,F24)</f>
        <v>522061.99301999999</v>
      </c>
      <c r="G31" s="270">
        <f>SUM(G23,G24)</f>
        <v>2151.65155</v>
      </c>
      <c r="H31" s="37">
        <f>SUM(H23,H24)</f>
        <v>1885.0162200000002</v>
      </c>
      <c r="I31"/>
      <c r="J31" s="31">
        <f>SUM(J23,J24)</f>
        <v>476779.76379</v>
      </c>
      <c r="K31" s="270">
        <f>SUM(K23,K24)</f>
        <v>1540.0903499999999</v>
      </c>
      <c r="L31" s="37">
        <f>SUM(L23,L24)</f>
        <v>339.42480999999998</v>
      </c>
      <c r="M31"/>
      <c r="N31" s="40">
        <f t="shared" si="3"/>
        <v>0.41214483696720117</v>
      </c>
      <c r="O31" s="41">
        <f t="shared" si="3"/>
        <v>0.36107133735126856</v>
      </c>
      <c r="P31" s="41">
        <f t="shared" si="4"/>
        <v>0.32301923591671988</v>
      </c>
      <c r="Q31" s="42">
        <f t="shared" si="4"/>
        <v>7.1191110818516479E-2</v>
      </c>
      <c r="R31"/>
      <c r="S31" s="40">
        <f t="shared" si="5"/>
        <v>9.4975149259784342</v>
      </c>
      <c r="T31" s="41">
        <f t="shared" si="5"/>
        <v>39.709436527538799</v>
      </c>
      <c r="U31" s="42">
        <f t="shared" si="5"/>
        <v>455.35605072593262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f>SUM(F25)</f>
        <v>0</v>
      </c>
      <c r="G32" s="270">
        <f>SUM(G25)</f>
        <v>0</v>
      </c>
      <c r="H32" s="37">
        <f>SUM(H25)</f>
        <v>0</v>
      </c>
      <c r="I32"/>
      <c r="J32" s="31">
        <f>SUM(J25)</f>
        <v>0</v>
      </c>
      <c r="K32" s="270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f>SUM(F29,F30,F31,F32)</f>
        <v>19167578.374290004</v>
      </c>
      <c r="G34" s="52">
        <f>SUM(G29,G30,G31,G32)</f>
        <v>4386115.8697299995</v>
      </c>
      <c r="H34" s="53">
        <f>SUM(H29,H30,H31,H32)</f>
        <v>3839221.6433299994</v>
      </c>
      <c r="I34"/>
      <c r="J34" s="51">
        <f>SUM(J29,J30,J31,J32)</f>
        <v>17376857.199390002</v>
      </c>
      <c r="K34" s="52">
        <f>SUM(K29,K30,K31,K32)</f>
        <v>3920597.3610800006</v>
      </c>
      <c r="L34" s="53">
        <f>SUM(L29,L30,L31,L32)</f>
        <v>3542966.5940599996</v>
      </c>
      <c r="M34"/>
      <c r="N34" s="54">
        <f>IF(+$F34=0," ",+G34/$F34*100)</f>
        <v>22.882994315094159</v>
      </c>
      <c r="O34" s="55">
        <f>IF(+$F34=0," ",+H34/$F34*100)</f>
        <v>20.029768854263054</v>
      </c>
      <c r="P34" s="55">
        <f>IF(+$J34=0," ",+K34/$J34*100)</f>
        <v>22.562177476014647</v>
      </c>
      <c r="Q34" s="56">
        <f>IF(+$J34=0," ",+L34/$J34*100)</f>
        <v>20.388995279217532</v>
      </c>
      <c r="R34"/>
      <c r="S34" s="54">
        <f>IF(+J34=0," ",(+F34/J34-1)*100)</f>
        <v>10.305207405185236</v>
      </c>
      <c r="T34" s="55">
        <f>IF(+K34=0," ",(+G34/K34-1)*100)</f>
        <v>11.873662755355308</v>
      </c>
      <c r="U34" s="56">
        <f>IF(+L34=0," ",(+H34/L34-1)*100)</f>
        <v>8.3617793565056395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1" t="s">
        <v>27</v>
      </c>
      <c r="D37" s="311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E4" sqref="E4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2023-ko 1. hiruhilabetea</v>
      </c>
    </row>
    <row r="2" spans="1:9" ht="24.75" customHeight="1" x14ac:dyDescent="0.2">
      <c r="A2" s="157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2023</v>
      </c>
      <c r="F4"/>
      <c r="G4" s="175">
        <v>2022</v>
      </c>
      <c r="H4"/>
      <c r="I4" s="177" t="s">
        <v>227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1" t="s">
        <v>59</v>
      </c>
      <c r="C6" s="302"/>
      <c r="D6" s="93"/>
      <c r="E6" s="179">
        <v>4339945.3075999999</v>
      </c>
      <c r="F6"/>
      <c r="G6" s="179">
        <v>3906285.1741600004</v>
      </c>
      <c r="H6"/>
      <c r="I6" s="256">
        <v>11.101599450768539</v>
      </c>
    </row>
    <row r="7" spans="1:9" ht="19.5" customHeight="1" x14ac:dyDescent="0.2">
      <c r="A7" s="93"/>
      <c r="B7" s="303" t="s">
        <v>60</v>
      </c>
      <c r="C7" s="304"/>
      <c r="D7" s="93"/>
      <c r="E7" s="180">
        <v>2956192.6269</v>
      </c>
      <c r="F7"/>
      <c r="G7" s="180">
        <v>2765711.9820500002</v>
      </c>
      <c r="H7"/>
      <c r="I7" s="257">
        <v>6.8872191351180279</v>
      </c>
    </row>
    <row r="8" spans="1:9" ht="12.75" x14ac:dyDescent="0.2">
      <c r="A8" s="93"/>
      <c r="B8" s="161"/>
      <c r="C8" s="162" t="s">
        <v>61</v>
      </c>
      <c r="D8" s="93"/>
      <c r="E8" s="181">
        <v>99230.717180000007</v>
      </c>
      <c r="F8"/>
      <c r="G8" s="181">
        <v>92535.215590000007</v>
      </c>
      <c r="H8"/>
      <c r="I8" s="258">
        <v>7.2356254289891897</v>
      </c>
    </row>
    <row r="9" spans="1:9" ht="12.75" x14ac:dyDescent="0.2">
      <c r="A9" s="93"/>
      <c r="B9" s="161"/>
      <c r="C9" s="162" t="s">
        <v>62</v>
      </c>
      <c r="D9" s="93"/>
      <c r="E9" s="181">
        <v>103428.91568999999</v>
      </c>
      <c r="F9"/>
      <c r="G9" s="181">
        <v>92415.117159999994</v>
      </c>
      <c r="H9"/>
      <c r="I9" s="258">
        <v>11.917745568543303</v>
      </c>
    </row>
    <row r="10" spans="1:9" ht="12.75" x14ac:dyDescent="0.2">
      <c r="A10" s="93"/>
      <c r="B10" s="161"/>
      <c r="C10" s="162" t="s">
        <v>63</v>
      </c>
      <c r="D10" s="93"/>
      <c r="E10" s="181">
        <v>23051.146580000001</v>
      </c>
      <c r="F10"/>
      <c r="G10" s="181">
        <v>10327.733670000001</v>
      </c>
      <c r="H10"/>
      <c r="I10" s="258">
        <v>123.19656292995789</v>
      </c>
    </row>
    <row r="11" spans="1:9" ht="12.75" x14ac:dyDescent="0.2">
      <c r="A11" s="93"/>
      <c r="B11" s="161"/>
      <c r="C11" s="162" t="s">
        <v>64</v>
      </c>
      <c r="D11" s="93"/>
      <c r="E11" s="181">
        <v>2730481.8474500002</v>
      </c>
      <c r="F11"/>
      <c r="G11" s="181">
        <v>2570433.9156300002</v>
      </c>
      <c r="H11"/>
      <c r="I11" s="258">
        <v>6.2264947115270752</v>
      </c>
    </row>
    <row r="12" spans="1:9" ht="19.5" customHeight="1" x14ac:dyDescent="0.2">
      <c r="A12" s="93"/>
      <c r="B12" s="303" t="s">
        <v>65</v>
      </c>
      <c r="C12" s="304"/>
      <c r="D12" s="93"/>
      <c r="E12" s="180">
        <v>1383752.6806999999</v>
      </c>
      <c r="F12"/>
      <c r="G12" s="180">
        <v>1140573.1921100002</v>
      </c>
      <c r="H12"/>
      <c r="I12" s="257">
        <v>21.320813979515908</v>
      </c>
    </row>
    <row r="13" spans="1:9" ht="19.5" customHeight="1" x14ac:dyDescent="0.2">
      <c r="A13" s="93"/>
      <c r="B13" s="303" t="s">
        <v>66</v>
      </c>
      <c r="C13" s="304"/>
      <c r="D13" s="93"/>
      <c r="E13" s="182">
        <v>44018.910580000003</v>
      </c>
      <c r="F13"/>
      <c r="G13" s="182">
        <v>12772.096570000002</v>
      </c>
      <c r="H13"/>
      <c r="I13" s="257">
        <v>244.64905850613999</v>
      </c>
    </row>
    <row r="14" spans="1:9" ht="19.5" customHeight="1" x14ac:dyDescent="0.2">
      <c r="A14" s="93"/>
      <c r="B14" s="303" t="s">
        <v>67</v>
      </c>
      <c r="C14" s="304"/>
      <c r="D14" s="93"/>
      <c r="E14" s="182">
        <v>44344.91431</v>
      </c>
      <c r="F14"/>
      <c r="G14" s="182">
        <v>65131.860059999999</v>
      </c>
      <c r="H14"/>
      <c r="I14" s="257">
        <v>-31.915172898257318</v>
      </c>
    </row>
    <row r="15" spans="1:9" ht="12.75" x14ac:dyDescent="0.2">
      <c r="A15" s="93"/>
      <c r="B15" s="261"/>
      <c r="C15" s="162" t="s">
        <v>68</v>
      </c>
      <c r="D15" s="93"/>
      <c r="E15" s="181">
        <v>30605.149590000001</v>
      </c>
      <c r="F15"/>
      <c r="G15" s="181">
        <v>33568.137260000003</v>
      </c>
      <c r="H15"/>
      <c r="I15" s="258">
        <v>-8.8267860889937317</v>
      </c>
    </row>
    <row r="16" spans="1:9" ht="12.75" x14ac:dyDescent="0.2">
      <c r="A16" s="93"/>
      <c r="B16" s="261"/>
      <c r="C16" s="162" t="s">
        <v>69</v>
      </c>
      <c r="D16" s="93"/>
      <c r="E16" s="181">
        <v>13739.764720000001</v>
      </c>
      <c r="F16"/>
      <c r="G16" s="181">
        <v>31563.722799999996</v>
      </c>
      <c r="H16"/>
      <c r="I16" s="258">
        <v>-56.469758630626423</v>
      </c>
    </row>
    <row r="17" spans="1:15" ht="19.5" customHeight="1" x14ac:dyDescent="0.2">
      <c r="A17" s="93"/>
      <c r="B17" s="305" t="s">
        <v>169</v>
      </c>
      <c r="C17" s="306"/>
      <c r="D17" s="93"/>
      <c r="E17" s="180">
        <v>1383426.6769699999</v>
      </c>
      <c r="F17"/>
      <c r="G17" s="180">
        <v>1088213.4286200001</v>
      </c>
      <c r="H17"/>
      <c r="I17" s="257">
        <v>27.128248980015755</v>
      </c>
    </row>
    <row r="18" spans="1:15" ht="19.5" customHeight="1" x14ac:dyDescent="0.2">
      <c r="A18" s="93"/>
      <c r="B18" s="303" t="s">
        <v>70</v>
      </c>
      <c r="C18" s="304"/>
      <c r="D18" s="93"/>
      <c r="E18" s="180">
        <v>-3603.8331900000007</v>
      </c>
      <c r="F18"/>
      <c r="G18" s="180">
        <v>-6246.0864500000007</v>
      </c>
      <c r="H18"/>
      <c r="I18" s="257" t="s">
        <v>224</v>
      </c>
    </row>
    <row r="19" spans="1:15" ht="12.75" x14ac:dyDescent="0.2">
      <c r="A19" s="93"/>
      <c r="B19" s="261"/>
      <c r="C19" s="162" t="s">
        <v>71</v>
      </c>
      <c r="D19" s="93"/>
      <c r="E19" s="181">
        <v>2151.65155</v>
      </c>
      <c r="F19"/>
      <c r="G19" s="181">
        <v>1540.0903499999999</v>
      </c>
      <c r="H19"/>
      <c r="I19" s="258">
        <v>39.709436527538799</v>
      </c>
    </row>
    <row r="20" spans="1:15" ht="12.75" x14ac:dyDescent="0.2">
      <c r="A20" s="93"/>
      <c r="B20" s="261"/>
      <c r="C20" s="162" t="s">
        <v>72</v>
      </c>
      <c r="D20" s="93"/>
      <c r="E20" s="181">
        <v>5755.4847400000008</v>
      </c>
      <c r="F20"/>
      <c r="G20" s="181">
        <v>7786.1768000000002</v>
      </c>
      <c r="H20"/>
      <c r="I20" s="258">
        <v>-26.080734000286242</v>
      </c>
    </row>
    <row r="21" spans="1:15" ht="19.5" customHeight="1" x14ac:dyDescent="0.2">
      <c r="A21" s="93"/>
      <c r="B21" s="303" t="s">
        <v>73</v>
      </c>
      <c r="C21" s="304"/>
      <c r="D21" s="93"/>
      <c r="E21" s="180">
        <v>-72813.28572</v>
      </c>
      <c r="F21"/>
      <c r="G21" s="180">
        <v>-32077.94641</v>
      </c>
      <c r="H21"/>
      <c r="I21" s="257" t="s">
        <v>224</v>
      </c>
    </row>
    <row r="22" spans="1:15" ht="12.75" x14ac:dyDescent="0.2">
      <c r="A22" s="93"/>
      <c r="B22" s="261"/>
      <c r="C22" s="162" t="s">
        <v>74</v>
      </c>
      <c r="D22" s="93"/>
      <c r="E22" s="181">
        <v>0</v>
      </c>
      <c r="F22"/>
      <c r="G22" s="181">
        <v>0</v>
      </c>
      <c r="H22"/>
      <c r="I22" s="258" t="s">
        <v>229</v>
      </c>
    </row>
    <row r="23" spans="1:15" ht="12.75" x14ac:dyDescent="0.2">
      <c r="A23" s="93"/>
      <c r="B23" s="261"/>
      <c r="C23" s="162" t="s">
        <v>75</v>
      </c>
      <c r="D23" s="93"/>
      <c r="E23" s="183">
        <v>72813.28572</v>
      </c>
      <c r="F23"/>
      <c r="G23" s="183">
        <v>32077.94641</v>
      </c>
      <c r="H23"/>
      <c r="I23" s="258">
        <v>126.98861326515947</v>
      </c>
    </row>
    <row r="24" spans="1:15" ht="19.5" customHeight="1" x14ac:dyDescent="0.2">
      <c r="A24" s="93"/>
      <c r="B24" s="303" t="s">
        <v>76</v>
      </c>
      <c r="C24" s="304"/>
      <c r="D24" s="93"/>
      <c r="E24" s="180">
        <v>1307009.55806</v>
      </c>
      <c r="F24"/>
      <c r="G24" s="180">
        <v>1049889.39576</v>
      </c>
      <c r="H24"/>
      <c r="I24" s="257">
        <v>24.49021423955562</v>
      </c>
    </row>
    <row r="25" spans="1:15" ht="12.75" x14ac:dyDescent="0.2">
      <c r="A25" s="93"/>
      <c r="B25" s="261"/>
      <c r="C25" s="162" t="s">
        <v>77</v>
      </c>
      <c r="D25" s="93"/>
      <c r="E25" s="181">
        <v>134072.90112000005</v>
      </c>
      <c r="F25"/>
      <c r="G25" s="181">
        <v>62810.697880000342</v>
      </c>
      <c r="H25"/>
      <c r="I25" s="258">
        <v>113.45551895657321</v>
      </c>
    </row>
    <row r="26" spans="1:15" ht="12.75" x14ac:dyDescent="0.2">
      <c r="A26" s="93"/>
      <c r="B26" s="261"/>
      <c r="C26" s="162" t="s">
        <v>78</v>
      </c>
      <c r="D26" s="93"/>
      <c r="E26" s="181">
        <v>546894.22640000051</v>
      </c>
      <c r="F26"/>
      <c r="G26" s="181">
        <v>377630.76702000108</v>
      </c>
      <c r="H26"/>
      <c r="I26" s="258">
        <v>44.822475858020972</v>
      </c>
    </row>
    <row r="27" spans="1:15" ht="30" customHeight="1" x14ac:dyDescent="0.2">
      <c r="A27" s="93"/>
      <c r="B27" s="308" t="s">
        <v>79</v>
      </c>
      <c r="C27" s="309"/>
      <c r="D27" s="93"/>
      <c r="E27" s="184">
        <v>894188.2327799995</v>
      </c>
      <c r="F27"/>
      <c r="G27" s="184">
        <v>735069.32661999925</v>
      </c>
      <c r="H27"/>
      <c r="I27" s="259">
        <v>21.646789003108303</v>
      </c>
    </row>
    <row r="28" spans="1:15" ht="13.9" customHeight="1" x14ac:dyDescent="0.2">
      <c r="B28" s="307"/>
      <c r="C28" s="307"/>
      <c r="D28" s="307"/>
      <c r="E28" s="307"/>
      <c r="F28" s="307"/>
      <c r="G28" s="307"/>
      <c r="H28" s="307"/>
      <c r="I28" s="307"/>
      <c r="O28" s="163"/>
    </row>
    <row r="29" spans="1:15" ht="15" customHeight="1" x14ac:dyDescent="0.2">
      <c r="C29" s="311" t="s">
        <v>27</v>
      </c>
      <c r="D29" s="311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2" ma:contentTypeDescription="Crear nuevo documento." ma:contentTypeScope="" ma:versionID="d368278630fd9ff3296c16f2ea7be803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89e837fa7821f32acacdf21f712bb98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608597-571B-42DD-B629-091BC244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2023-05-12T11:52:47Z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