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2\2022-trim-04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banakapena'!$B$1:$K$88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EJ-FFAA'!$B$1:$N$96</definedName>
    <definedName name="_xlnm.Print_Area" localSheetId="4">'gastu-eboluzioa EJ '!$B$1:$N$95</definedName>
    <definedName name="_xlnm.Print_Area" localSheetId="9">'gastu-eboluzioa FFAA'!$B$1:$N$95</definedName>
    <definedName name="_xlnm.Print_Area" localSheetId="12">'labupen bateratua EJ-FFAA'!$B$1:$J$22</definedName>
    <definedName name="_xlnm.Print_Area" localSheetId="10">'sarrera eboluzioa FFAA'!$B$1:$O$95</definedName>
    <definedName name="_xlnm.Print_Area" localSheetId="14">'sarrera-ebol EJ-FFAA'!$B$1:$O$95</definedName>
    <definedName name="_xlnm.Print_Area" localSheetId="5">'sarrera-ebuluzioa EJ'!$B$1:$O$95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6" l="1"/>
  <c r="L32" i="16"/>
  <c r="U32" i="16" s="1"/>
  <c r="K32" i="16"/>
  <c r="T32" i="16" s="1"/>
  <c r="J32" i="16"/>
  <c r="Q32" i="16" s="1"/>
  <c r="H32" i="16"/>
  <c r="G32" i="16"/>
  <c r="F32" i="16"/>
  <c r="N32" i="16" s="1"/>
  <c r="L30" i="16"/>
  <c r="F30" i="16"/>
  <c r="U25" i="16"/>
  <c r="T25" i="16"/>
  <c r="S25" i="16"/>
  <c r="Q25" i="16"/>
  <c r="P25" i="16"/>
  <c r="O25" i="16"/>
  <c r="N25" i="16"/>
  <c r="T24" i="16"/>
  <c r="Q24" i="16"/>
  <c r="L31" i="16"/>
  <c r="T23" i="16"/>
  <c r="J31" i="16"/>
  <c r="G31" i="16"/>
  <c r="P22" i="16"/>
  <c r="O22" i="16"/>
  <c r="S22" i="16"/>
  <c r="T21" i="16"/>
  <c r="J30" i="16"/>
  <c r="H30" i="16"/>
  <c r="U20" i="16"/>
  <c r="T20" i="16"/>
  <c r="Q20" i="16"/>
  <c r="N20" i="16"/>
  <c r="P19" i="16"/>
  <c r="O19" i="16"/>
  <c r="S19" i="16"/>
  <c r="T18" i="16"/>
  <c r="Q18" i="16"/>
  <c r="U17" i="16"/>
  <c r="T17" i="16"/>
  <c r="Q17" i="16"/>
  <c r="O17" i="16"/>
  <c r="P16" i="16"/>
  <c r="U16" i="16"/>
  <c r="N16" i="16"/>
  <c r="S15" i="16"/>
  <c r="U14" i="16"/>
  <c r="T14" i="16"/>
  <c r="Q14" i="16"/>
  <c r="O14" i="16"/>
  <c r="P13" i="16"/>
  <c r="U13" i="16"/>
  <c r="N13" i="16"/>
  <c r="T12" i="16"/>
  <c r="S12" i="16"/>
  <c r="U11" i="16"/>
  <c r="T11" i="16"/>
  <c r="Q11" i="16"/>
  <c r="O11" i="16"/>
  <c r="P10" i="16"/>
  <c r="U10" i="16"/>
  <c r="N10" i="16"/>
  <c r="G27" i="16"/>
  <c r="U16" i="14"/>
  <c r="T16" i="14"/>
  <c r="N16" i="14"/>
  <c r="Q15" i="14"/>
  <c r="S15" i="14"/>
  <c r="H22" i="14"/>
  <c r="G22" i="14"/>
  <c r="T14" i="14"/>
  <c r="S14" i="14"/>
  <c r="P13" i="14"/>
  <c r="O13" i="14"/>
  <c r="Q13" i="14"/>
  <c r="H21" i="14"/>
  <c r="T12" i="14"/>
  <c r="U11" i="14"/>
  <c r="T11" i="14"/>
  <c r="G20" i="14"/>
  <c r="P10" i="14"/>
  <c r="T10" i="14"/>
  <c r="Q10" i="14"/>
  <c r="N10" i="14"/>
  <c r="L18" i="14"/>
  <c r="O9" i="14"/>
  <c r="T17" i="1"/>
  <c r="S17" i="1"/>
  <c r="O17" i="1"/>
  <c r="N17" i="1"/>
  <c r="U16" i="1"/>
  <c r="K23" i="1"/>
  <c r="S16" i="1"/>
  <c r="G23" i="1"/>
  <c r="Q16" i="1"/>
  <c r="P15" i="1"/>
  <c r="S15" i="1"/>
  <c r="G22" i="1"/>
  <c r="Q14" i="1"/>
  <c r="P14" i="1"/>
  <c r="U14" i="1"/>
  <c r="T14" i="1"/>
  <c r="S14" i="1"/>
  <c r="N14" i="1"/>
  <c r="U13" i="1"/>
  <c r="N13" i="1"/>
  <c r="U12" i="1"/>
  <c r="T12" i="1"/>
  <c r="S12" i="1"/>
  <c r="P11" i="1"/>
  <c r="U11" i="1"/>
  <c r="N11" i="1"/>
  <c r="S10" i="1"/>
  <c r="U9" i="1"/>
  <c r="T9" i="1"/>
  <c r="S9" i="1"/>
  <c r="Q9" i="1"/>
  <c r="P9" i="1"/>
  <c r="O9" i="1"/>
  <c r="N9" i="1"/>
  <c r="T16" i="2"/>
  <c r="S16" i="2"/>
  <c r="T15" i="2"/>
  <c r="G22" i="2"/>
  <c r="K21" i="2"/>
  <c r="S13" i="2"/>
  <c r="G21" i="2"/>
  <c r="U12" i="2"/>
  <c r="T12" i="2"/>
  <c r="S12" i="2"/>
  <c r="O12" i="2"/>
  <c r="P11" i="2"/>
  <c r="N11" i="2"/>
  <c r="P10" i="2"/>
  <c r="O10" i="2"/>
  <c r="F18" i="2"/>
  <c r="H21" i="1" l="1"/>
  <c r="O14" i="1"/>
  <c r="P11" i="14"/>
  <c r="H27" i="16"/>
  <c r="O16" i="16"/>
  <c r="U14" i="2"/>
  <c r="U15" i="2"/>
  <c r="H22" i="1"/>
  <c r="P14" i="14"/>
  <c r="K31" i="16"/>
  <c r="P31" i="16" s="1"/>
  <c r="O16" i="2"/>
  <c r="G19" i="1"/>
  <c r="P12" i="1"/>
  <c r="S13" i="1"/>
  <c r="H23" i="1"/>
  <c r="J20" i="2"/>
  <c r="N10" i="1"/>
  <c r="U10" i="1"/>
  <c r="T11" i="1"/>
  <c r="T13" i="1"/>
  <c r="N15" i="1"/>
  <c r="L22" i="1"/>
  <c r="P17" i="1"/>
  <c r="O10" i="14"/>
  <c r="N13" i="14"/>
  <c r="U15" i="14"/>
  <c r="Q16" i="14"/>
  <c r="O9" i="16"/>
  <c r="L27" i="16"/>
  <c r="U27" i="16" s="1"/>
  <c r="T10" i="16"/>
  <c r="Q12" i="16"/>
  <c r="T13" i="16"/>
  <c r="O15" i="16"/>
  <c r="U15" i="16"/>
  <c r="T16" i="16"/>
  <c r="N19" i="16"/>
  <c r="U19" i="16"/>
  <c r="G30" i="16"/>
  <c r="N22" i="16"/>
  <c r="U22" i="16"/>
  <c r="T15" i="1"/>
  <c r="H29" i="16"/>
  <c r="Q23" i="16"/>
  <c r="K22" i="1"/>
  <c r="T22" i="1" s="1"/>
  <c r="Q11" i="1"/>
  <c r="O10" i="16"/>
  <c r="J29" i="16"/>
  <c r="J34" i="16" s="1"/>
  <c r="O13" i="16"/>
  <c r="P16" i="1"/>
  <c r="Q9" i="14"/>
  <c r="O16" i="14"/>
  <c r="U16" i="2"/>
  <c r="F19" i="1"/>
  <c r="S9" i="14"/>
  <c r="G21" i="14"/>
  <c r="G24" i="14" s="1"/>
  <c r="P16" i="14"/>
  <c r="G29" i="16"/>
  <c r="T10" i="1"/>
  <c r="S11" i="1"/>
  <c r="U17" i="1"/>
  <c r="U10" i="14"/>
  <c r="O12" i="14"/>
  <c r="U12" i="14"/>
  <c r="T13" i="14"/>
  <c r="T15" i="14"/>
  <c r="K21" i="14"/>
  <c r="K29" i="16"/>
  <c r="S10" i="16"/>
  <c r="O12" i="16"/>
  <c r="U12" i="16"/>
  <c r="S13" i="16"/>
  <c r="T15" i="16"/>
  <c r="S16" i="16"/>
  <c r="O18" i="16"/>
  <c r="U18" i="16"/>
  <c r="T19" i="16"/>
  <c r="O21" i="16"/>
  <c r="U21" i="16"/>
  <c r="T22" i="16"/>
  <c r="H31" i="16"/>
  <c r="U31" i="16" s="1"/>
  <c r="O24" i="16"/>
  <c r="U24" i="16"/>
  <c r="T29" i="16"/>
  <c r="O30" i="16"/>
  <c r="Q30" i="16"/>
  <c r="S30" i="16"/>
  <c r="U30" i="16"/>
  <c r="S31" i="16"/>
  <c r="Q31" i="16"/>
  <c r="P29" i="16"/>
  <c r="Q9" i="16"/>
  <c r="F29" i="16"/>
  <c r="S9" i="16"/>
  <c r="N11" i="16"/>
  <c r="N14" i="16"/>
  <c r="N17" i="16"/>
  <c r="S18" i="16"/>
  <c r="N30" i="16"/>
  <c r="P9" i="16"/>
  <c r="S11" i="16"/>
  <c r="P12" i="16"/>
  <c r="S14" i="16"/>
  <c r="P15" i="16"/>
  <c r="S17" i="16"/>
  <c r="P18" i="16"/>
  <c r="S20" i="16"/>
  <c r="P21" i="16"/>
  <c r="S23" i="16"/>
  <c r="P24" i="16"/>
  <c r="F27" i="16"/>
  <c r="L29" i="16"/>
  <c r="K30" i="16"/>
  <c r="P32" i="16"/>
  <c r="N23" i="16"/>
  <c r="U23" i="16"/>
  <c r="S24" i="16"/>
  <c r="S32" i="16"/>
  <c r="T9" i="16"/>
  <c r="Q10" i="16"/>
  <c r="Q13" i="16"/>
  <c r="Q16" i="16"/>
  <c r="Q19" i="16"/>
  <c r="O20" i="16"/>
  <c r="Q22" i="16"/>
  <c r="O23" i="16"/>
  <c r="J27" i="16"/>
  <c r="F31" i="16"/>
  <c r="Q15" i="16"/>
  <c r="S21" i="16"/>
  <c r="N9" i="16"/>
  <c r="U9" i="16"/>
  <c r="P11" i="16"/>
  <c r="N12" i="16"/>
  <c r="P14" i="16"/>
  <c r="N15" i="16"/>
  <c r="P17" i="16"/>
  <c r="N18" i="16"/>
  <c r="P20" i="16"/>
  <c r="N21" i="16"/>
  <c r="P23" i="16"/>
  <c r="N24" i="16"/>
  <c r="K27" i="16"/>
  <c r="T27" i="16" s="1"/>
  <c r="Q21" i="16"/>
  <c r="O11" i="14"/>
  <c r="F20" i="14"/>
  <c r="N11" i="14"/>
  <c r="P12" i="14"/>
  <c r="S12" i="14"/>
  <c r="L20" i="14"/>
  <c r="F21" i="14"/>
  <c r="O14" i="14"/>
  <c r="N14" i="14"/>
  <c r="L21" i="14"/>
  <c r="U21" i="14" s="1"/>
  <c r="U14" i="14"/>
  <c r="T21" i="14"/>
  <c r="P9" i="14"/>
  <c r="J20" i="14"/>
  <c r="J18" i="14"/>
  <c r="S11" i="14"/>
  <c r="Q12" i="14"/>
  <c r="F18" i="14"/>
  <c r="T9" i="14"/>
  <c r="K20" i="14"/>
  <c r="K18" i="14"/>
  <c r="H20" i="14"/>
  <c r="H24" i="14" s="1"/>
  <c r="H18" i="14"/>
  <c r="U18" i="14" s="1"/>
  <c r="U13" i="14"/>
  <c r="P15" i="14"/>
  <c r="J22" i="14"/>
  <c r="G18" i="14"/>
  <c r="K22" i="14"/>
  <c r="T22" i="14" s="1"/>
  <c r="L22" i="14"/>
  <c r="U22" i="14" s="1"/>
  <c r="N9" i="14"/>
  <c r="U9" i="14"/>
  <c r="S10" i="14"/>
  <c r="N12" i="14"/>
  <c r="S13" i="14"/>
  <c r="N15" i="14"/>
  <c r="S16" i="14"/>
  <c r="F22" i="14"/>
  <c r="Q11" i="14"/>
  <c r="Q14" i="14"/>
  <c r="O15" i="14"/>
  <c r="J21" i="14"/>
  <c r="N19" i="1"/>
  <c r="T23" i="1"/>
  <c r="O11" i="1"/>
  <c r="Q13" i="1"/>
  <c r="F21" i="1"/>
  <c r="O12" i="1"/>
  <c r="O15" i="1"/>
  <c r="T16" i="1"/>
  <c r="Q17" i="1"/>
  <c r="H19" i="1"/>
  <c r="O19" i="1" s="1"/>
  <c r="G21" i="1"/>
  <c r="G25" i="1" s="1"/>
  <c r="N16" i="1"/>
  <c r="J19" i="1"/>
  <c r="F23" i="1"/>
  <c r="O10" i="1"/>
  <c r="Q12" i="1"/>
  <c r="O13" i="1"/>
  <c r="Q15" i="1"/>
  <c r="O16" i="1"/>
  <c r="K19" i="1"/>
  <c r="J21" i="1"/>
  <c r="P10" i="1"/>
  <c r="P13" i="1"/>
  <c r="L19" i="1"/>
  <c r="K21" i="1"/>
  <c r="J22" i="1"/>
  <c r="Q10" i="1"/>
  <c r="F22" i="1"/>
  <c r="L21" i="1"/>
  <c r="N12" i="1"/>
  <c r="U15" i="1"/>
  <c r="J23" i="1"/>
  <c r="L23" i="1"/>
  <c r="U23" i="1" s="1"/>
  <c r="T13" i="2"/>
  <c r="K22" i="2"/>
  <c r="T22" i="2" s="1"/>
  <c r="O11" i="2"/>
  <c r="H21" i="2"/>
  <c r="O14" i="2"/>
  <c r="S14" i="2"/>
  <c r="L22" i="2"/>
  <c r="U22" i="2" s="1"/>
  <c r="H20" i="2"/>
  <c r="G20" i="2"/>
  <c r="G24" i="2" s="1"/>
  <c r="P15" i="2"/>
  <c r="Q15" i="2"/>
  <c r="S10" i="2"/>
  <c r="U11" i="2"/>
  <c r="P12" i="2"/>
  <c r="P16" i="2"/>
  <c r="T9" i="2"/>
  <c r="T10" i="2"/>
  <c r="S11" i="2"/>
  <c r="U13" i="2"/>
  <c r="Q14" i="2"/>
  <c r="F22" i="2"/>
  <c r="L20" i="2"/>
  <c r="U10" i="2"/>
  <c r="O13" i="2"/>
  <c r="P13" i="2"/>
  <c r="T14" i="2"/>
  <c r="S15" i="2"/>
  <c r="H22" i="2"/>
  <c r="Q20" i="2"/>
  <c r="T21" i="2"/>
  <c r="Q9" i="2"/>
  <c r="F20" i="2"/>
  <c r="S20" i="2" s="1"/>
  <c r="L21" i="2"/>
  <c r="S9" i="2"/>
  <c r="Q10" i="2"/>
  <c r="H18" i="2"/>
  <c r="O18" i="2" s="1"/>
  <c r="Q11" i="2"/>
  <c r="J18" i="2"/>
  <c r="N9" i="2"/>
  <c r="U9" i="2"/>
  <c r="Q12" i="2"/>
  <c r="N15" i="2"/>
  <c r="K18" i="2"/>
  <c r="O9" i="2"/>
  <c r="N10" i="2"/>
  <c r="T11" i="2"/>
  <c r="Q13" i="2"/>
  <c r="P14" i="2"/>
  <c r="O15" i="2"/>
  <c r="N16" i="2"/>
  <c r="L18" i="2"/>
  <c r="K20" i="2"/>
  <c r="J21" i="2"/>
  <c r="P9" i="2"/>
  <c r="J22" i="2"/>
  <c r="N12" i="2"/>
  <c r="G18" i="2"/>
  <c r="N18" i="2" s="1"/>
  <c r="N13" i="2"/>
  <c r="Q16" i="2"/>
  <c r="F21" i="2"/>
  <c r="N14" i="2"/>
  <c r="T31" i="16" l="1"/>
  <c r="H34" i="16"/>
  <c r="U20" i="2"/>
  <c r="U22" i="1"/>
  <c r="T19" i="1"/>
  <c r="H25" i="1"/>
  <c r="T30" i="16"/>
  <c r="H24" i="2"/>
  <c r="G34" i="16"/>
  <c r="U19" i="1"/>
  <c r="T18" i="2"/>
  <c r="O31" i="16"/>
  <c r="N31" i="16"/>
  <c r="P30" i="16"/>
  <c r="S27" i="16"/>
  <c r="Q27" i="16"/>
  <c r="P27" i="16"/>
  <c r="U29" i="16"/>
  <c r="L34" i="16"/>
  <c r="Q29" i="16"/>
  <c r="O27" i="16"/>
  <c r="N27" i="16"/>
  <c r="F34" i="16"/>
  <c r="N29" i="16"/>
  <c r="O29" i="16"/>
  <c r="S29" i="16"/>
  <c r="K34" i="16"/>
  <c r="T34" i="16" s="1"/>
  <c r="P18" i="14"/>
  <c r="S18" i="14"/>
  <c r="Q18" i="14"/>
  <c r="K24" i="14"/>
  <c r="T24" i="14" s="1"/>
  <c r="T20" i="14"/>
  <c r="F24" i="14"/>
  <c r="O20" i="14"/>
  <c r="N20" i="14"/>
  <c r="O18" i="14"/>
  <c r="N18" i="14"/>
  <c r="L24" i="14"/>
  <c r="U24" i="14" s="1"/>
  <c r="U20" i="14"/>
  <c r="T18" i="14"/>
  <c r="P22" i="14"/>
  <c r="S22" i="14"/>
  <c r="Q22" i="14"/>
  <c r="J24" i="14"/>
  <c r="S20" i="14"/>
  <c r="Q20" i="14"/>
  <c r="P20" i="14"/>
  <c r="O22" i="14"/>
  <c r="N22" i="14"/>
  <c r="O21" i="14"/>
  <c r="N21" i="14"/>
  <c r="Q21" i="14"/>
  <c r="P21" i="14"/>
  <c r="S21" i="14"/>
  <c r="K25" i="1"/>
  <c r="T25" i="1" s="1"/>
  <c r="T21" i="1"/>
  <c r="Q19" i="1"/>
  <c r="S19" i="1"/>
  <c r="P19" i="1"/>
  <c r="S23" i="1"/>
  <c r="P23" i="1"/>
  <c r="Q23" i="1"/>
  <c r="O23" i="1"/>
  <c r="N23" i="1"/>
  <c r="L25" i="1"/>
  <c r="U21" i="1"/>
  <c r="N21" i="1"/>
  <c r="F25" i="1"/>
  <c r="O21" i="1"/>
  <c r="S22" i="1"/>
  <c r="Q22" i="1"/>
  <c r="P22" i="1"/>
  <c r="O22" i="1"/>
  <c r="N22" i="1"/>
  <c r="J25" i="1"/>
  <c r="S21" i="1"/>
  <c r="Q21" i="1"/>
  <c r="P21" i="1"/>
  <c r="O22" i="2"/>
  <c r="N22" i="2"/>
  <c r="U21" i="2"/>
  <c r="S21" i="2"/>
  <c r="Q21" i="2"/>
  <c r="P21" i="2"/>
  <c r="T20" i="2"/>
  <c r="K24" i="2"/>
  <c r="T24" i="2" s="1"/>
  <c r="P20" i="2"/>
  <c r="U18" i="2"/>
  <c r="Q22" i="2"/>
  <c r="P22" i="2"/>
  <c r="S22" i="2"/>
  <c r="Q18" i="2"/>
  <c r="S18" i="2"/>
  <c r="P18" i="2"/>
  <c r="F24" i="2"/>
  <c r="O20" i="2"/>
  <c r="N20" i="2"/>
  <c r="J24" i="2"/>
  <c r="O21" i="2"/>
  <c r="N21" i="2"/>
  <c r="L24" i="2"/>
  <c r="U34" i="16" l="1"/>
  <c r="U24" i="2"/>
  <c r="U25" i="1"/>
  <c r="N34" i="16"/>
  <c r="O34" i="16"/>
  <c r="S34" i="16"/>
  <c r="P34" i="16"/>
  <c r="Q34" i="16"/>
  <c r="O24" i="14"/>
  <c r="N24" i="14"/>
  <c r="S24" i="14"/>
  <c r="Q24" i="14"/>
  <c r="P24" i="14"/>
  <c r="S25" i="1"/>
  <c r="P25" i="1"/>
  <c r="Q25" i="1"/>
  <c r="O25" i="1"/>
  <c r="N25" i="1"/>
  <c r="N24" i="2"/>
  <c r="O24" i="2"/>
  <c r="S24" i="2"/>
  <c r="P24" i="2"/>
  <c r="Q24" i="2"/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<sst xmlns="http://schemas.openxmlformats.org/spreadsheetml/2006/main" count="1056" uniqueCount="228">
  <si>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</si>
  <si>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</si>
  <si>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</si>
  <si>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</si>
  <si>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</si>
  <si>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</si>
  <si>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</si>
  <si>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</si>
  <si>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</si>
  <si>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</si>
  <si>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</si>
  <si>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</si>
  <si>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</si>
  <si>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</si>
  <si>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</si>
  <si>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</si>
  <si>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</si>
  <si>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</si>
  <si>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</si>
  <si>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</si>
  <si>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</si>
  <si>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</si>
  <si>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</si>
  <si>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</si>
  <si>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</si>
  <si>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</si>
  <si>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</si>
  <si>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</si>
  <si>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</si>
  <si>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</si>
  <si>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</si>
  <si>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</si>
  <si>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</si>
  <si>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</si>
  <si>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</si>
  <si>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</si>
  <si>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</si>
  <si>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</si>
  <si>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</si>
  <si>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</si>
  <si>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</si>
  <si>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</si>
  <si>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</si>
  <si>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</si>
  <si>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</si>
  <si>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</si>
  <si>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</si>
  <si>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</si>
  <si>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</si>
  <si>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</si>
  <si>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</si>
  <si>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</si>
  <si>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</si>
  <si>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</si>
  <si>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</si>
  <si>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</si>
  <si>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</si>
  <si>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</si>
  <si>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</si>
  <si>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</si>
  <si>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</si>
  <si>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</si>
  <si>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</si>
  <si>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</si>
  <si>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</si>
  <si>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</si>
  <si>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</si>
  <si>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</si>
  <si>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</si>
  <si>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</si>
  <si>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</si>
  <si>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</si>
  <si>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</si>
  <si>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</si>
  <si>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</si>
  <si>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</si>
  <si>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</si>
  <si>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</si>
  <si>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</si>
  <si>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</si>
  <si>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</si>
  <si>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</si>
  <si>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</si>
  <si>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</si>
  <si>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</si>
  <si>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</si>
  <si>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</si>
  <si>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</si>
  <si>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</si>
  <si>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</si>
  <si>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</si>
  <si>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</si>
  <si>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</si>
  <si>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</si>
  <si>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</si>
  <si>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</si>
  <si>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</si>
  <si>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</si>
  <si>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</si>
  <si>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</si>
  <si>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</si>
  <si>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</si>
  <si>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</si>
  <si>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</si>
  <si>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</si>
  <si>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</si>
  <si>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</si>
  <si>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</si>
  <si>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</si>
  <si>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</si>
  <si>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</si>
  <si>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</si>
  <si>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</si>
  <si>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</si>
  <si>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</si>
  <si>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</si>
  <si>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</si>
  <si>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</si>
  <si>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</si>
  <si>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</si>
  <si>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</si>
  <si>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</si>
  <si>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</si>
  <si>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</si>
  <si>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</si>
  <si>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</si>
  <si>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</si>
  <si>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</si>
  <si>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</si>
  <si>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</si>
  <si>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</si>
  <si>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</si>
  <si>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</si>
  <si>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</si>
  <si>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</si>
  <si>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</si>
  <si>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</si>
  <si>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</si>
  <si>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</si>
  <si>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</si>
  <si>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</si>
  <si>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</si>
  <si>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</si>
  <si>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</si>
  <si>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</si>
  <si>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</si>
  <si>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</si>
  <si>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</si>
  <si>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</si>
  <si>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</si>
  <si>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</si>
  <si>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</si>
  <si>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</si>
  <si>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</si>
  <si>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</si>
  <si>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</si>
  <si>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</si>
  <si>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</si>
  <si>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</si>
  <si>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</si>
  <si>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</si>
  <si>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</si>
  <si>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</si>
  <si>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</si>
  <si>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</si>
  <si>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</si>
  <si>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</si>
  <si>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</si>
  <si>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</si>
  <si>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</si>
  <si>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</si>
  <si>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</si>
  <si>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</si>
  <si>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</si>
  <si>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</si>
  <si>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</si>
  <si>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</si>
  <si>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</si>
  <si>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</si>
  <si>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</si>
  <si>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</si>
  <si>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</si>
  <si>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</si>
  <si>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</si>
  <si>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</si>
  <si>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</si>
  <si>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</si>
  <si>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</si>
  <si>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</si>
  <si>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</si>
  <si>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</si>
  <si>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</si>
  <si>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</si>
  <si>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</si>
  <si>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</si>
  <si>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</si>
  <si>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</si>
  <si>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</si>
  <si>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</si>
  <si>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</si>
  <si>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</si>
  <si>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</si>
  <si>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</si>
  <si>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</si>
  <si>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</si>
  <si>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</si>
  <si>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</si>
  <si>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</si>
  <si>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</si>
  <si>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</si>
  <si>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</si>
  <si>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</si>
  <si>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</si>
  <si>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</si>
  <si>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</si>
  <si>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</si>
  <si>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</si>
  <si>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</si>
  <si>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</si>
  <si>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22/21 Aldaketa tasa</t>
  </si>
  <si>
    <t>22/21
% Ald.</t>
  </si>
  <si>
    <t>2022.03.31</t>
  </si>
  <si>
    <t>2022.06.30</t>
  </si>
  <si>
    <t>2022.09.30</t>
  </si>
  <si>
    <t>2022-ko 4. hiruhilabetea</t>
  </si>
  <si>
    <t xml:space="preserve">  -</t>
  </si>
  <si>
    <t>2022.12.31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</si>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</sst>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137160</xdr:colOff>
      <xdr:row>88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137160</xdr:colOff>
      <xdr:row>88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C10" sqref="C10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224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6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94" sqref="B94:N94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2022-ko 4.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255" x14ac:dyDescent="0.2">
      <c r="B96" s="314" t="s">
        <v>27</v>
      </c>
      <c r="C96" s="314"/>
    </row>
  </sheetData>
  <mergeCells count="1">
    <mergeCell ref="B96:C96"/>
  </mergeCells>
  <phoneticPr fontId="19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6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F98" sqref="F98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2022-ko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255" ht="19.5" customHeight="1" x14ac:dyDescent="0.2">
      <c r="A96" s="64"/>
      <c r="B96" s="314" t="s">
        <v>27</v>
      </c>
      <c r="C96" s="314"/>
      <c r="O96"/>
    </row>
  </sheetData>
  <mergeCells count="1">
    <mergeCell ref="B96:C96"/>
  </mergeCells>
  <phoneticPr fontId="19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9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O76" sqref="O76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2022-ko 4.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221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222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223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226</v>
      </c>
      <c r="C86" s="171">
        <v>8362820.4678399991</v>
      </c>
      <c r="D86" s="144">
        <v>6541283.9671999998</v>
      </c>
      <c r="E86" s="144">
        <v>1359629.17089</v>
      </c>
      <c r="F86" s="172">
        <v>461907.32974999998</v>
      </c>
      <c r="G86" s="171">
        <v>9007873.8269100003</v>
      </c>
      <c r="H86" s="144">
        <v>224816.92012999998</v>
      </c>
      <c r="I86" s="144">
        <v>7088551.0847699996</v>
      </c>
      <c r="J86" s="144">
        <v>1446592.2406599999</v>
      </c>
      <c r="K86" s="243">
        <v>247913.58134999999</v>
      </c>
    </row>
    <row r="87" spans="1:11" s="71" customFormat="1" ht="6" customHeight="1" x14ac:dyDescent="0.2">
      <c r="A87" s="72"/>
      <c r="B87" s="248"/>
      <c r="C87" s="249"/>
      <c r="D87" s="250"/>
      <c r="E87" s="250"/>
      <c r="F87" s="251"/>
      <c r="G87" s="249"/>
      <c r="H87" s="250"/>
      <c r="I87" s="250"/>
      <c r="J87" s="250"/>
      <c r="K87" s="252"/>
    </row>
    <row r="88" spans="1:11" s="71" customFormat="1" ht="5.25" customHeight="1" x14ac:dyDescent="0.2">
      <c r="A88" s="72"/>
      <c r="B88" s="76"/>
      <c r="C88" s="155"/>
      <c r="D88" s="155"/>
      <c r="E88" s="155"/>
      <c r="F88" s="155"/>
      <c r="G88" s="155"/>
      <c r="H88" s="155"/>
      <c r="I88" s="155"/>
      <c r="J88" s="155"/>
      <c r="K88" s="155"/>
    </row>
    <row r="89" spans="1:11" x14ac:dyDescent="0.3">
      <c r="B89" s="315" t="s">
        <v>27</v>
      </c>
      <c r="C89" s="315"/>
    </row>
  </sheetData>
  <mergeCells count="1">
    <mergeCell ref="B89:C89"/>
  </mergeCells>
  <phoneticPr fontId="31" type="noConversion"/>
  <hyperlinks>
    <hyperlink ref="B89:C8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C26" sqref="C26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2022-ko 4. hiruhilabetea</v>
      </c>
    </row>
    <row r="2" spans="2:10" s="4" customFormat="1" ht="29.25" customHeight="1" x14ac:dyDescent="0.2">
      <c r="B2" s="321" t="s">
        <v>147</v>
      </c>
      <c r="C2" s="321"/>
      <c r="D2" s="321"/>
      <c r="E2" s="321"/>
      <c r="F2" s="321"/>
      <c r="G2" s="321"/>
      <c r="H2" s="321"/>
      <c r="I2" s="321"/>
      <c r="J2" s="321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220</v>
      </c>
      <c r="F4"/>
      <c r="G4" s="99"/>
      <c r="H4" s="260"/>
      <c r="I4" s="166" t="s">
        <v>149</v>
      </c>
      <c r="J4" s="254" t="s">
        <v>220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2930751.8360200003</v>
      </c>
      <c r="E6" s="97">
        <v>5.6819927580789242</v>
      </c>
      <c r="F6" s="92"/>
      <c r="G6" s="89">
        <v>1</v>
      </c>
      <c r="H6" s="90" t="s">
        <v>49</v>
      </c>
      <c r="I6" s="96">
        <v>8362820.4678400001</v>
      </c>
      <c r="J6" s="97">
        <v>7.286075179187268</v>
      </c>
    </row>
    <row r="7" spans="2:10" ht="18" customHeight="1" x14ac:dyDescent="0.2">
      <c r="B7" s="89">
        <v>2</v>
      </c>
      <c r="C7" s="90" t="s">
        <v>36</v>
      </c>
      <c r="D7" s="96">
        <v>5049926.0779299997</v>
      </c>
      <c r="E7" s="97">
        <v>3.7752213316666117</v>
      </c>
      <c r="F7" s="92"/>
      <c r="G7" s="89">
        <v>2</v>
      </c>
      <c r="H7" s="90" t="s">
        <v>50</v>
      </c>
      <c r="I7" s="96">
        <v>9011631.0800400004</v>
      </c>
      <c r="J7" s="97">
        <v>10.501429021319918</v>
      </c>
    </row>
    <row r="8" spans="2:10" ht="18" customHeight="1" x14ac:dyDescent="0.2">
      <c r="B8" s="89">
        <v>3</v>
      </c>
      <c r="C8" s="90" t="s">
        <v>37</v>
      </c>
      <c r="D8" s="96">
        <v>174428.00865</v>
      </c>
      <c r="E8" s="97">
        <v>-0.94927004652279878</v>
      </c>
      <c r="F8" s="92"/>
      <c r="G8" s="89">
        <v>3</v>
      </c>
      <c r="H8" s="90" t="s">
        <v>51</v>
      </c>
      <c r="I8" s="96">
        <v>414275.87347999995</v>
      </c>
      <c r="J8" s="97">
        <v>0.81661157625854131</v>
      </c>
    </row>
    <row r="9" spans="2:10" ht="18" customHeight="1" x14ac:dyDescent="0.2">
      <c r="B9" s="89">
        <v>4</v>
      </c>
      <c r="C9" s="90" t="s">
        <v>38</v>
      </c>
      <c r="D9" s="96">
        <v>8264609.1239000019</v>
      </c>
      <c r="E9" s="97">
        <v>2.0541392160045246</v>
      </c>
      <c r="F9" s="92"/>
      <c r="G9" s="89">
        <v>4</v>
      </c>
      <c r="H9" s="90" t="s">
        <v>52</v>
      </c>
      <c r="I9" s="96">
        <v>704691.44570999965</v>
      </c>
      <c r="J9" s="97">
        <v>-57.59157217238473</v>
      </c>
    </row>
    <row r="10" spans="2:10" ht="18" customHeight="1" x14ac:dyDescent="0.2">
      <c r="B10" s="89">
        <v>6</v>
      </c>
      <c r="C10" s="90" t="s">
        <v>39</v>
      </c>
      <c r="D10" s="96">
        <v>518970.17908000003</v>
      </c>
      <c r="E10" s="97">
        <v>2.9345240052256472</v>
      </c>
      <c r="F10" s="92"/>
      <c r="G10" s="89">
        <v>5</v>
      </c>
      <c r="H10" s="90" t="s">
        <v>53</v>
      </c>
      <c r="I10" s="96">
        <v>9665.3308500000003</v>
      </c>
      <c r="J10" s="97">
        <v>86.245609029493124</v>
      </c>
    </row>
    <row r="11" spans="2:10" ht="18" customHeight="1" x14ac:dyDescent="0.2">
      <c r="B11" s="89">
        <v>7</v>
      </c>
      <c r="C11" s="90" t="s">
        <v>40</v>
      </c>
      <c r="D11" s="96">
        <v>1620011.0066499999</v>
      </c>
      <c r="E11" s="97">
        <v>67.808815010122899</v>
      </c>
      <c r="F11" s="92"/>
      <c r="G11" s="89">
        <v>6</v>
      </c>
      <c r="H11" s="90" t="s">
        <v>54</v>
      </c>
      <c r="I11" s="96">
        <v>3038.3698799999997</v>
      </c>
      <c r="J11" s="97">
        <v>-62.435623030623908</v>
      </c>
    </row>
    <row r="12" spans="2:10" ht="18" customHeight="1" x14ac:dyDescent="0.2">
      <c r="B12" s="89">
        <v>8</v>
      </c>
      <c r="C12" s="90" t="s">
        <v>41</v>
      </c>
      <c r="D12" s="96">
        <v>496317.56023000006</v>
      </c>
      <c r="E12" s="97">
        <v>55.780678897385251</v>
      </c>
      <c r="F12" s="92"/>
      <c r="G12" s="89">
        <v>7</v>
      </c>
      <c r="H12" s="90" t="s">
        <v>55</v>
      </c>
      <c r="I12" s="96">
        <v>649160.91342999996</v>
      </c>
      <c r="J12" s="97">
        <v>67.219434643674433</v>
      </c>
    </row>
    <row r="13" spans="2:10" ht="18" customHeight="1" x14ac:dyDescent="0.2">
      <c r="B13" s="89">
        <v>9</v>
      </c>
      <c r="C13" s="90" t="s">
        <v>42</v>
      </c>
      <c r="D13" s="96">
        <v>1009421.2558800001</v>
      </c>
      <c r="E13" s="97">
        <v>9.0134242260910149</v>
      </c>
      <c r="F13" s="92"/>
      <c r="G13" s="89">
        <v>8</v>
      </c>
      <c r="H13" s="90" t="s">
        <v>56</v>
      </c>
      <c r="I13" s="96">
        <v>31931.475809999996</v>
      </c>
      <c r="J13" s="97">
        <v>-58.238438754578247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586615</v>
      </c>
      <c r="J14" s="97">
        <v>-67.085703234421601</v>
      </c>
    </row>
    <row r="15" spans="2:10" s="188" customFormat="1" ht="5.0999999999999996" customHeight="1" x14ac:dyDescent="0.2">
      <c r="B15" s="89"/>
      <c r="C15" s="90"/>
      <c r="D15" s="275"/>
      <c r="E15" s="276"/>
      <c r="F15" s="277"/>
      <c r="G15" s="278"/>
      <c r="H15" s="279"/>
      <c r="I15" s="275"/>
      <c r="J15" s="276"/>
    </row>
    <row r="16" spans="2:10" ht="18" customHeight="1" x14ac:dyDescent="0.2">
      <c r="B16" s="29"/>
      <c r="C16" s="173" t="s">
        <v>150</v>
      </c>
      <c r="D16" s="264">
        <v>20064435.04834</v>
      </c>
      <c r="E16" s="189">
        <v>7.7118459334766687</v>
      </c>
      <c r="F16" s="92"/>
      <c r="G16" s="29"/>
      <c r="H16" s="173" t="s">
        <v>151</v>
      </c>
      <c r="I16" s="264">
        <v>19773829.957040001</v>
      </c>
      <c r="J16" s="189">
        <v>-2.5098137343302795</v>
      </c>
    </row>
    <row r="17" spans="2:10" s="188" customFormat="1" ht="5.0999999999999996" customHeight="1" x14ac:dyDescent="0.2">
      <c r="B17" s="26"/>
      <c r="C17" s="265"/>
      <c r="D17" s="280"/>
      <c r="E17" s="281"/>
      <c r="F17" s="277"/>
      <c r="G17" s="282"/>
      <c r="H17" s="283"/>
      <c r="I17" s="280"/>
      <c r="J17" s="281"/>
    </row>
    <row r="18" spans="2:10" ht="18" customHeight="1" x14ac:dyDescent="0.2">
      <c r="B18" s="28"/>
      <c r="C18" s="22" t="s">
        <v>44</v>
      </c>
      <c r="D18" s="96">
        <v>16419715.046500001</v>
      </c>
      <c r="E18" s="97">
        <v>3.1793889269431608</v>
      </c>
      <c r="F18" s="92"/>
      <c r="G18" s="28"/>
      <c r="H18" s="22" t="s">
        <v>44</v>
      </c>
      <c r="I18" s="96">
        <v>18503084.197920002</v>
      </c>
      <c r="J18" s="97">
        <v>2.635917190655479</v>
      </c>
    </row>
    <row r="19" spans="2:10" ht="18" customHeight="1" x14ac:dyDescent="0.2">
      <c r="B19" s="28"/>
      <c r="C19" s="22" t="s">
        <v>45</v>
      </c>
      <c r="D19" s="96">
        <v>2138981.18573</v>
      </c>
      <c r="E19" s="97">
        <v>45.551903811074411</v>
      </c>
      <c r="F19" s="95"/>
      <c r="G19" s="28"/>
      <c r="H19" s="22" t="s">
        <v>45</v>
      </c>
      <c r="I19" s="96">
        <v>652199.28330999997</v>
      </c>
      <c r="J19" s="97">
        <v>64.573173851516856</v>
      </c>
    </row>
    <row r="20" spans="2:10" ht="18" customHeight="1" x14ac:dyDescent="0.2">
      <c r="B20" s="28"/>
      <c r="C20" s="22" t="s">
        <v>46</v>
      </c>
      <c r="D20" s="96">
        <v>1505738.81611</v>
      </c>
      <c r="E20" s="97">
        <v>20.985565667545792</v>
      </c>
      <c r="F20" s="92"/>
      <c r="G20" s="28"/>
      <c r="H20" s="22" t="s">
        <v>46</v>
      </c>
      <c r="I20" s="96">
        <v>618546.47580999997</v>
      </c>
      <c r="J20" s="97">
        <v>-66.721755223467255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v>20064435.04834</v>
      </c>
      <c r="E22" s="190">
        <v>7.7118459334766687</v>
      </c>
      <c r="F22" s="92"/>
      <c r="G22" s="49"/>
      <c r="H22" s="174" t="s">
        <v>151</v>
      </c>
      <c r="I22" s="266">
        <v>19773829.957040001</v>
      </c>
      <c r="J22" s="190">
        <v>-2.5098137343302795</v>
      </c>
    </row>
    <row r="23" spans="2:10" ht="6" customHeight="1" x14ac:dyDescent="0.2">
      <c r="F23" s="92"/>
    </row>
    <row r="24" spans="2:10" ht="12.75" customHeight="1" x14ac:dyDescent="0.2">
      <c r="C24" s="315" t="s">
        <v>27</v>
      </c>
      <c r="D24" s="315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7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94" sqref="B94:N94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2022-ko 4.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255" s="71" customFormat="1" ht="6" customHeight="1" x14ac:dyDescent="0.2">
      <c r="A96" s="72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2:3" x14ac:dyDescent="0.2">
      <c r="B97" s="315" t="s">
        <v>27</v>
      </c>
      <c r="C97" s="315"/>
    </row>
  </sheetData>
  <mergeCells count="1">
    <mergeCell ref="B97:C97"/>
  </mergeCells>
  <phoneticPr fontId="0" type="noConversion"/>
  <hyperlinks>
    <hyperlink ref="B97:C9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6"/>
  <sheetViews>
    <sheetView showGridLines="0" showZeros="0" zoomScaleNormal="100" workbookViewId="0">
      <pane xSplit="2" ySplit="5" topLeftCell="C66" activePane="bottomRight" state="frozen"/>
      <selection pane="topRight"/>
      <selection pane="bottomLeft"/>
      <selection pane="bottomRight" activeCell="D96" sqref="D9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2022-ko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255" x14ac:dyDescent="0.25">
      <c r="B96" s="314" t="s">
        <v>27</v>
      </c>
      <c r="C96" s="314"/>
    </row>
  </sheetData>
  <mergeCells count="1">
    <mergeCell ref="B96:C96"/>
  </mergeCells>
  <phoneticPr fontId="0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2022-ko 4. hiruhilabetea</v>
      </c>
    </row>
    <row r="2" spans="1:9" ht="18" x14ac:dyDescent="0.2">
      <c r="A2" s="157"/>
      <c r="B2" s="322" t="s">
        <v>58</v>
      </c>
      <c r="C2" s="322"/>
      <c r="D2" s="322"/>
      <c r="E2" s="322"/>
      <c r="F2" s="322"/>
      <c r="G2" s="322"/>
      <c r="H2" s="322"/>
      <c r="I2" s="322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7" t="s">
        <v>59</v>
      </c>
      <c r="C6" s="328"/>
      <c r="D6" s="93"/>
      <c r="E6" s="179">
        <v>18503084.197920002</v>
      </c>
      <c r="F6"/>
      <c r="G6" s="179">
        <v>18027884.101770002</v>
      </c>
      <c r="H6"/>
      <c r="I6" s="256">
        <v>2.635917190655479</v>
      </c>
    </row>
    <row r="7" spans="1:9" ht="19.5" customHeight="1" x14ac:dyDescent="0.2">
      <c r="A7" s="93"/>
      <c r="B7" s="323" t="s">
        <v>60</v>
      </c>
      <c r="C7" s="324"/>
      <c r="D7" s="93"/>
      <c r="E7" s="180">
        <v>16419715.046500001</v>
      </c>
      <c r="F7"/>
      <c r="G7" s="180">
        <v>15913754.8858</v>
      </c>
      <c r="H7"/>
      <c r="I7" s="257">
        <v>3.1793889269431608</v>
      </c>
    </row>
    <row r="8" spans="1:9" ht="12.75" x14ac:dyDescent="0.2">
      <c r="A8" s="93"/>
      <c r="B8" s="161"/>
      <c r="C8" s="162" t="s">
        <v>61</v>
      </c>
      <c r="D8" s="93"/>
      <c r="E8" s="181">
        <v>2930751.8360200003</v>
      </c>
      <c r="F8"/>
      <c r="G8" s="181">
        <v>2773179.9519799999</v>
      </c>
      <c r="H8"/>
      <c r="I8" s="258">
        <v>5.6819927580789242</v>
      </c>
    </row>
    <row r="9" spans="1:9" ht="12.75" x14ac:dyDescent="0.2">
      <c r="A9" s="93"/>
      <c r="B9" s="161"/>
      <c r="C9" s="162" t="s">
        <v>62</v>
      </c>
      <c r="D9" s="93"/>
      <c r="E9" s="181">
        <v>5049926.0779299997</v>
      </c>
      <c r="F9"/>
      <c r="G9" s="181">
        <v>4866215.6660599997</v>
      </c>
      <c r="H9"/>
      <c r="I9" s="258">
        <v>3.7752213316666117</v>
      </c>
    </row>
    <row r="10" spans="1:9" ht="12.75" x14ac:dyDescent="0.2">
      <c r="A10" s="93"/>
      <c r="B10" s="161"/>
      <c r="C10" s="162" t="s">
        <v>63</v>
      </c>
      <c r="D10" s="93"/>
      <c r="E10" s="181">
        <v>174428.00865</v>
      </c>
      <c r="F10"/>
      <c r="G10" s="181">
        <v>176099.67006999999</v>
      </c>
      <c r="H10"/>
      <c r="I10" s="258">
        <v>-0.94927004652279878</v>
      </c>
    </row>
    <row r="11" spans="1:9" ht="12.75" x14ac:dyDescent="0.2">
      <c r="A11" s="93"/>
      <c r="B11" s="161"/>
      <c r="C11" s="162" t="s">
        <v>64</v>
      </c>
      <c r="D11" s="93"/>
      <c r="E11" s="181">
        <v>8264609.1239000019</v>
      </c>
      <c r="F11"/>
      <c r="G11" s="181">
        <v>8098259.5976900011</v>
      </c>
      <c r="H11"/>
      <c r="I11" s="258">
        <v>2.0541392160045246</v>
      </c>
    </row>
    <row r="12" spans="1:9" ht="19.5" customHeight="1" x14ac:dyDescent="0.2">
      <c r="A12" s="93"/>
      <c r="B12" s="323" t="s">
        <v>65</v>
      </c>
      <c r="C12" s="324"/>
      <c r="D12" s="93"/>
      <c r="E12" s="180">
        <v>2083369.1514200009</v>
      </c>
      <c r="F12"/>
      <c r="G12" s="180">
        <v>2114129.2159700021</v>
      </c>
      <c r="H12"/>
      <c r="I12" s="258">
        <v>-1.4549756144346171</v>
      </c>
    </row>
    <row r="13" spans="1:9" ht="19.5" customHeight="1" x14ac:dyDescent="0.2">
      <c r="A13" s="93"/>
      <c r="B13" s="323" t="s">
        <v>66</v>
      </c>
      <c r="C13" s="324"/>
      <c r="D13" s="93"/>
      <c r="E13" s="182">
        <v>652199.28330999997</v>
      </c>
      <c r="F13"/>
      <c r="G13" s="182">
        <v>396297.44511000003</v>
      </c>
      <c r="H13"/>
      <c r="I13" s="257">
        <v>64.573173851516856</v>
      </c>
    </row>
    <row r="14" spans="1:9" ht="19.5" customHeight="1" x14ac:dyDescent="0.2">
      <c r="A14" s="93"/>
      <c r="B14" s="323" t="s">
        <v>67</v>
      </c>
      <c r="C14" s="324"/>
      <c r="D14" s="93"/>
      <c r="E14" s="182">
        <v>2138981.18573</v>
      </c>
      <c r="F14"/>
      <c r="G14" s="182">
        <v>1469565.92784</v>
      </c>
      <c r="H14"/>
      <c r="I14" s="257">
        <v>45.551903811074411</v>
      </c>
    </row>
    <row r="15" spans="1:9" ht="12.75" x14ac:dyDescent="0.2">
      <c r="A15" s="93"/>
      <c r="B15" s="160"/>
      <c r="C15" s="162" t="s">
        <v>68</v>
      </c>
      <c r="D15" s="93"/>
      <c r="E15" s="181">
        <v>518970.17908000003</v>
      </c>
      <c r="F15"/>
      <c r="G15" s="181">
        <v>504175.04145999998</v>
      </c>
      <c r="H15"/>
      <c r="I15" s="258">
        <v>2.9345240052256472</v>
      </c>
    </row>
    <row r="16" spans="1:9" ht="12.75" x14ac:dyDescent="0.2">
      <c r="A16" s="93"/>
      <c r="B16" s="160"/>
      <c r="C16" s="162" t="s">
        <v>69</v>
      </c>
      <c r="D16" s="93"/>
      <c r="E16" s="181">
        <v>1620011.0066499999</v>
      </c>
      <c r="F16"/>
      <c r="G16" s="181">
        <v>965390.88637999992</v>
      </c>
      <c r="H16"/>
      <c r="I16" s="258">
        <v>67.808815010122899</v>
      </c>
    </row>
    <row r="17" spans="1:11" ht="19.5" customHeight="1" x14ac:dyDescent="0.2">
      <c r="A17" s="93"/>
      <c r="B17" s="325" t="s">
        <v>169</v>
      </c>
      <c r="C17" s="326"/>
      <c r="D17" s="93"/>
      <c r="E17" s="180">
        <v>596587.24900000077</v>
      </c>
      <c r="F17"/>
      <c r="G17" s="180">
        <v>1040860.7332400023</v>
      </c>
      <c r="H17"/>
      <c r="I17" s="257">
        <v>-42.68327837260825</v>
      </c>
      <c r="J17" s="187"/>
      <c r="K17" s="186"/>
    </row>
    <row r="18" spans="1:11" ht="19.5" customHeight="1" x14ac:dyDescent="0.2">
      <c r="A18" s="93"/>
      <c r="B18" s="323" t="s">
        <v>70</v>
      </c>
      <c r="C18" s="324"/>
      <c r="D18" s="93"/>
      <c r="E18" s="180">
        <v>-464386.08442000009</v>
      </c>
      <c r="F18"/>
      <c r="G18" s="180">
        <v>-242138.80025999999</v>
      </c>
      <c r="H18"/>
      <c r="I18" s="257" t="s">
        <v>227</v>
      </c>
    </row>
    <row r="19" spans="1:11" ht="12.75" x14ac:dyDescent="0.2">
      <c r="A19" s="93"/>
      <c r="B19" s="160"/>
      <c r="C19" s="162" t="s">
        <v>71</v>
      </c>
      <c r="D19" s="93"/>
      <c r="E19" s="181">
        <v>31931.475809999996</v>
      </c>
      <c r="F19"/>
      <c r="G19" s="181">
        <v>76461.40340000001</v>
      </c>
      <c r="H19"/>
      <c r="I19" s="258">
        <v>-58.238438754578247</v>
      </c>
    </row>
    <row r="20" spans="1:11" ht="12.75" x14ac:dyDescent="0.2">
      <c r="A20" s="93"/>
      <c r="B20" s="160"/>
      <c r="C20" s="162" t="s">
        <v>72</v>
      </c>
      <c r="D20" s="93"/>
      <c r="E20" s="181">
        <v>496317.56023000006</v>
      </c>
      <c r="F20"/>
      <c r="G20" s="181">
        <v>318600.20366</v>
      </c>
      <c r="H20"/>
      <c r="I20" s="258">
        <v>55.780678897385251</v>
      </c>
    </row>
    <row r="21" spans="1:11" ht="19.5" customHeight="1" x14ac:dyDescent="0.2">
      <c r="A21" s="93"/>
      <c r="B21" s="323" t="s">
        <v>73</v>
      </c>
      <c r="C21" s="324"/>
      <c r="D21" s="93"/>
      <c r="E21" s="180">
        <v>-422806.25588000007</v>
      </c>
      <c r="F21"/>
      <c r="G21" s="180">
        <v>856289.32842000003</v>
      </c>
      <c r="H21"/>
      <c r="I21" s="257" t="s">
        <v>227</v>
      </c>
    </row>
    <row r="22" spans="1:11" ht="12.75" x14ac:dyDescent="0.2">
      <c r="A22" s="93"/>
      <c r="B22" s="160"/>
      <c r="C22" s="162" t="s">
        <v>74</v>
      </c>
      <c r="D22" s="93"/>
      <c r="E22" s="181">
        <v>586615</v>
      </c>
      <c r="F22"/>
      <c r="G22" s="181">
        <v>1782249.83562</v>
      </c>
      <c r="H22"/>
      <c r="I22" s="258">
        <v>-67.085703234421601</v>
      </c>
    </row>
    <row r="23" spans="1:11" ht="12.75" x14ac:dyDescent="0.2">
      <c r="A23" s="93"/>
      <c r="B23" s="160"/>
      <c r="C23" s="162" t="s">
        <v>75</v>
      </c>
      <c r="D23" s="93"/>
      <c r="E23" s="181">
        <v>1009421.2558800001</v>
      </c>
      <c r="F23"/>
      <c r="G23" s="183">
        <v>925960.50719999999</v>
      </c>
      <c r="H23"/>
      <c r="I23" s="258">
        <v>9.0134242260910149</v>
      </c>
    </row>
    <row r="24" spans="1:11" ht="19.5" customHeight="1" x14ac:dyDescent="0.2">
      <c r="A24" s="93"/>
      <c r="B24" s="323" t="s">
        <v>76</v>
      </c>
      <c r="C24" s="324"/>
      <c r="D24" s="93"/>
      <c r="E24" s="180">
        <v>-290605.09129999939</v>
      </c>
      <c r="F24"/>
      <c r="G24" s="180">
        <v>1655011.2614000025</v>
      </c>
      <c r="H24"/>
      <c r="I24" s="257" t="s">
        <v>227</v>
      </c>
    </row>
    <row r="25" spans="1:11" ht="12.75" x14ac:dyDescent="0.2">
      <c r="A25" s="93"/>
      <c r="B25" s="160"/>
      <c r="C25" s="162" t="s">
        <v>77</v>
      </c>
      <c r="D25" s="93"/>
      <c r="E25" s="181">
        <v>1567401.1866100039</v>
      </c>
      <c r="F25"/>
      <c r="G25" s="181">
        <v>1652917.2815600019</v>
      </c>
      <c r="H25"/>
      <c r="I25" s="258">
        <v>-5.1736463708146996</v>
      </c>
    </row>
    <row r="26" spans="1:11" ht="12.75" x14ac:dyDescent="0.2">
      <c r="A26" s="93"/>
      <c r="B26" s="160"/>
      <c r="C26" s="162" t="s">
        <v>78</v>
      </c>
      <c r="D26" s="93"/>
      <c r="E26" s="181">
        <v>819351.79810999893</v>
      </c>
      <c r="F26"/>
      <c r="G26" s="181">
        <v>774192.47132999822</v>
      </c>
      <c r="H26"/>
      <c r="I26" s="258">
        <v>5.8330878240679285</v>
      </c>
    </row>
    <row r="27" spans="1:11" ht="30" customHeight="1" x14ac:dyDescent="0.2">
      <c r="A27" s="93"/>
      <c r="B27" s="329" t="s">
        <v>79</v>
      </c>
      <c r="C27" s="330"/>
      <c r="D27" s="93"/>
      <c r="E27" s="184">
        <v>457444.2972000055</v>
      </c>
      <c r="F27"/>
      <c r="G27" s="184">
        <v>2533736.0716300062</v>
      </c>
      <c r="H27"/>
      <c r="I27" s="259">
        <v>-81.945858437192243</v>
      </c>
    </row>
    <row r="28" spans="1:11" ht="14.45" customHeight="1" x14ac:dyDescent="0.2">
      <c r="B28" s="308"/>
      <c r="C28" s="308"/>
      <c r="D28" s="308"/>
      <c r="E28" s="308"/>
      <c r="F28" s="308"/>
      <c r="G28" s="308"/>
      <c r="H28" s="308"/>
      <c r="I28" s="308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C27" sqref="C2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2022-ko 4. hiruhilabetea</v>
      </c>
    </row>
    <row r="2" spans="2:3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84" t="s">
        <v>30</v>
      </c>
      <c r="C5" s="285"/>
      <c r="D5" s="286"/>
      <c r="E5"/>
      <c r="F5" s="106">
        <v>2022</v>
      </c>
      <c r="G5" s="107"/>
      <c r="H5" s="108"/>
      <c r="I5"/>
      <c r="J5" s="106">
        <v>2021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219</v>
      </c>
      <c r="T5" s="285"/>
      <c r="U5" s="286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4">
        <v>2022</v>
      </c>
      <c r="O6" s="295"/>
      <c r="P6" s="296">
        <v>2021</v>
      </c>
      <c r="Q6" s="297"/>
      <c r="R6"/>
      <c r="S6" s="287"/>
      <c r="T6" s="288"/>
      <c r="U6" s="289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2526717.03437</v>
      </c>
      <c r="G9" s="34">
        <v>2500246.7552300002</v>
      </c>
      <c r="H9" s="37">
        <v>2499998.4120800002</v>
      </c>
      <c r="I9" s="200"/>
      <c r="J9" s="31">
        <v>2391017.53688</v>
      </c>
      <c r="K9" s="34">
        <v>2359681.1541499998</v>
      </c>
      <c r="L9" s="37">
        <v>2359619.3034399999</v>
      </c>
      <c r="M9"/>
      <c r="N9" s="40">
        <f t="shared" ref="N9:O16" si="0">IF(+$F9=0," ",+G9/$F9*100)</f>
        <v>98.952384506063225</v>
      </c>
      <c r="O9" s="41">
        <f t="shared" si="0"/>
        <v>98.942555817428058</v>
      </c>
      <c r="P9" s="41">
        <f t="shared" ref="P9:Q14" si="1">IF(+$J9=0," ",+K9/$J9*100)</f>
        <v>98.689412258728538</v>
      </c>
      <c r="Q9" s="42">
        <f t="shared" si="1"/>
        <v>98.686825464234317</v>
      </c>
      <c r="R9"/>
      <c r="S9" s="40">
        <f t="shared" ref="S9:U16" si="2">IF(+J9=0," ",(+F9/J9-1)*100)</f>
        <v>5.6753869596068318</v>
      </c>
      <c r="T9" s="41">
        <f t="shared" si="2"/>
        <v>5.9569743493855576</v>
      </c>
      <c r="U9" s="42">
        <f t="shared" si="2"/>
        <v>5.9492269975646828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4515438.8993999995</v>
      </c>
      <c r="G10" s="34">
        <v>4373027.3658199999</v>
      </c>
      <c r="H10" s="37">
        <v>4014219.3602800001</v>
      </c>
      <c r="I10" s="200"/>
      <c r="J10" s="31">
        <v>4330325.2078400003</v>
      </c>
      <c r="K10" s="34">
        <v>4226198.0228599999</v>
      </c>
      <c r="L10" s="37">
        <v>3878017.0144400001</v>
      </c>
      <c r="M10"/>
      <c r="N10" s="40">
        <f t="shared" si="0"/>
        <v>96.846119795820456</v>
      </c>
      <c r="O10" s="41">
        <f t="shared" si="0"/>
        <v>88.899871080381573</v>
      </c>
      <c r="P10" s="41">
        <f t="shared" si="1"/>
        <v>97.595395727058104</v>
      </c>
      <c r="Q10" s="42">
        <f t="shared" si="1"/>
        <v>89.554867782652863</v>
      </c>
      <c r="R10"/>
      <c r="S10" s="40">
        <f t="shared" si="2"/>
        <v>4.2748219284975075</v>
      </c>
      <c r="T10" s="41">
        <f t="shared" si="2"/>
        <v>3.4742655731175631</v>
      </c>
      <c r="U10" s="42">
        <f t="shared" si="2"/>
        <v>3.5121647309138471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141788.45602000001</v>
      </c>
      <c r="G11" s="34">
        <v>141459.07749</v>
      </c>
      <c r="H11" s="37">
        <v>141406.01871</v>
      </c>
      <c r="I11" s="200"/>
      <c r="J11" s="31">
        <v>151995.55669</v>
      </c>
      <c r="K11" s="34">
        <v>147559.36369999999</v>
      </c>
      <c r="L11" s="37">
        <v>147554.30248000001</v>
      </c>
      <c r="M11"/>
      <c r="N11" s="40">
        <f t="shared" si="0"/>
        <v>99.767697216511365</v>
      </c>
      <c r="O11" s="41">
        <f t="shared" si="0"/>
        <v>99.730276130557442</v>
      </c>
      <c r="P11" s="41">
        <f t="shared" si="1"/>
        <v>97.081366661890144</v>
      </c>
      <c r="Q11" s="42">
        <f t="shared" si="1"/>
        <v>97.078036814551055</v>
      </c>
      <c r="R11"/>
      <c r="S11" s="123">
        <f t="shared" si="2"/>
        <v>-6.7153941156435915</v>
      </c>
      <c r="T11" s="124">
        <f>IF(+AA11&gt;10000,"-",(+G11/K11-1)*100)</f>
        <v>-4.1341234178824182</v>
      </c>
      <c r="U11" s="125">
        <f>IF(+AC11&gt;10000,"-",(+H11/L11-1)*100)</f>
        <v>-4.166793964434456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4430043.1593599999</v>
      </c>
      <c r="G12" s="34">
        <v>4239097.7264200002</v>
      </c>
      <c r="H12" s="37">
        <v>3965388.08182</v>
      </c>
      <c r="I12" s="200"/>
      <c r="J12" s="31">
        <v>4384052.7387300003</v>
      </c>
      <c r="K12" s="34">
        <v>4178518.2165100002</v>
      </c>
      <c r="L12" s="37">
        <v>3782365.5936199999</v>
      </c>
      <c r="M12"/>
      <c r="N12" s="40">
        <f t="shared" si="0"/>
        <v>95.689761339309726</v>
      </c>
      <c r="O12" s="41">
        <f t="shared" si="0"/>
        <v>89.511274251171685</v>
      </c>
      <c r="P12" s="41">
        <f t="shared" si="1"/>
        <v>95.311768939177028</v>
      </c>
      <c r="Q12" s="42">
        <f t="shared" si="1"/>
        <v>86.275549566397302</v>
      </c>
      <c r="R12"/>
      <c r="S12" s="40">
        <f t="shared" si="2"/>
        <v>1.0490389457158411</v>
      </c>
      <c r="T12" s="41">
        <f t="shared" si="2"/>
        <v>1.4497845114241903</v>
      </c>
      <c r="U12" s="42">
        <f t="shared" si="2"/>
        <v>4.8388365341710537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378469.34382999997</v>
      </c>
      <c r="G13" s="34">
        <v>185122.36266999997</v>
      </c>
      <c r="H13" s="37">
        <v>119877.82289</v>
      </c>
      <c r="I13" s="200"/>
      <c r="J13" s="31">
        <v>334494.98106999998</v>
      </c>
      <c r="K13" s="34">
        <v>196295.58037000001</v>
      </c>
      <c r="L13" s="37">
        <v>157805.24408999999</v>
      </c>
      <c r="M13"/>
      <c r="N13" s="40">
        <f t="shared" si="0"/>
        <v>48.913436633100943</v>
      </c>
      <c r="O13" s="41">
        <f t="shared" si="0"/>
        <v>31.674381252883311</v>
      </c>
      <c r="P13" s="41">
        <f t="shared" si="1"/>
        <v>58.684163135147635</v>
      </c>
      <c r="Q13" s="42">
        <f t="shared" si="1"/>
        <v>47.177163491423507</v>
      </c>
      <c r="R13"/>
      <c r="S13" s="40">
        <f t="shared" si="2"/>
        <v>13.146494042850065</v>
      </c>
      <c r="T13" s="41">
        <f t="shared" si="2"/>
        <v>-5.692037323988397</v>
      </c>
      <c r="U13" s="42">
        <f t="shared" si="2"/>
        <v>-24.034322445183832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1551589.46915</v>
      </c>
      <c r="G14" s="34">
        <v>1156680.5640799999</v>
      </c>
      <c r="H14" s="37">
        <v>843924.02163999993</v>
      </c>
      <c r="I14" s="200"/>
      <c r="J14" s="31">
        <v>1047203.07825</v>
      </c>
      <c r="K14" s="34">
        <v>751650.11450000003</v>
      </c>
      <c r="L14" s="37">
        <v>556816.50613999995</v>
      </c>
      <c r="M14"/>
      <c r="N14" s="40">
        <f t="shared" si="0"/>
        <v>74.548106124596131</v>
      </c>
      <c r="O14" s="41">
        <f t="shared" si="0"/>
        <v>54.390935129401399</v>
      </c>
      <c r="P14" s="41">
        <f t="shared" si="1"/>
        <v>71.776919884163831</v>
      </c>
      <c r="Q14" s="42">
        <f t="shared" si="1"/>
        <v>53.171778970560901</v>
      </c>
      <c r="R14"/>
      <c r="S14" s="40">
        <f t="shared" si="2"/>
        <v>48.165098191163565</v>
      </c>
      <c r="T14" s="41">
        <f t="shared" si="2"/>
        <v>53.885503609538787</v>
      </c>
      <c r="U14" s="42">
        <f t="shared" si="2"/>
        <v>51.562321219660959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409457.35379000002</v>
      </c>
      <c r="G15" s="34">
        <v>380022.53066000005</v>
      </c>
      <c r="H15" s="37">
        <v>380022.53066000005</v>
      </c>
      <c r="I15" s="200"/>
      <c r="J15" s="31">
        <v>210937.75700000001</v>
      </c>
      <c r="K15" s="34">
        <v>190013.59745999999</v>
      </c>
      <c r="L15" s="37">
        <v>190013.59745999999</v>
      </c>
      <c r="M15"/>
      <c r="N15" s="40">
        <f t="shared" si="0"/>
        <v>92.811260352867833</v>
      </c>
      <c r="O15" s="41">
        <f t="shared" si="0"/>
        <v>92.811260352867833</v>
      </c>
      <c r="P15" s="41">
        <f>IF(+$F15=0," ",+K15/$J15*100)</f>
        <v>90.080410526030192</v>
      </c>
      <c r="Q15" s="42">
        <f>IF(+$F15=0," ",+L15/$J15*100)</f>
        <v>90.080410526030192</v>
      </c>
      <c r="R15"/>
      <c r="S15" s="40">
        <f t="shared" si="2"/>
        <v>94.112879369434083</v>
      </c>
      <c r="T15" s="41">
        <f t="shared" si="2"/>
        <v>99.997545301987699</v>
      </c>
      <c r="U15" s="42">
        <f t="shared" si="2"/>
        <v>99.997545301987699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746365.49300000002</v>
      </c>
      <c r="G16" s="34">
        <v>746217.94607000006</v>
      </c>
      <c r="H16" s="37">
        <v>746217.94607000006</v>
      </c>
      <c r="I16" s="200"/>
      <c r="J16" s="31">
        <v>768085.83400000003</v>
      </c>
      <c r="K16" s="34">
        <v>668065.53078999999</v>
      </c>
      <c r="L16" s="37">
        <v>668065.53078999999</v>
      </c>
      <c r="M16"/>
      <c r="N16" s="40">
        <f t="shared" si="0"/>
        <v>99.980231276581804</v>
      </c>
      <c r="O16" s="41">
        <f t="shared" si="0"/>
        <v>99.980231276581804</v>
      </c>
      <c r="P16" s="41">
        <f>IF(+$J16=0," ",+K16/$J16*100)</f>
        <v>86.977978400002627</v>
      </c>
      <c r="Q16" s="42">
        <f>IF(+$J16=0," ",+L16/$J16*100)</f>
        <v>86.977978400002627</v>
      </c>
      <c r="R16"/>
      <c r="S16" s="40">
        <f t="shared" si="2"/>
        <v>-2.8278533516086224</v>
      </c>
      <c r="T16" s="41">
        <f t="shared" si="2"/>
        <v>11.698315760668464</v>
      </c>
      <c r="U16" s="42">
        <f t="shared" si="2"/>
        <v>11.698315760668464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f>SUM(F9,F10,F11,F12,F13,F14,F15,F16)</f>
        <v>14699869.20892</v>
      </c>
      <c r="G18" s="269">
        <f>SUM(G9,G10,G11,G12,G13,G14,G15,G16)</f>
        <v>13721874.328440001</v>
      </c>
      <c r="H18" s="39">
        <f>SUM(H9,H10,H11,H12,H13,H14,H15,H16)</f>
        <v>12711054.194150001</v>
      </c>
      <c r="I18" s="255"/>
      <c r="J18" s="33">
        <f>SUM(J9,J10,J11,J12,J13,J14,J15,J16)</f>
        <v>13618112.690460002</v>
      </c>
      <c r="K18" s="269">
        <f>SUM(K9,K10,K11,K12,K13,K14,K15,K16)</f>
        <v>12717981.580339998</v>
      </c>
      <c r="L18" s="39">
        <f>SUM(L9,L10,L11,L12,L13,L14,L15,L16)</f>
        <v>11740257.092459999</v>
      </c>
      <c r="M18"/>
      <c r="N18" s="46">
        <f>IF(+$F18=0," ",+G18/$F18*100)</f>
        <v>93.346914407329933</v>
      </c>
      <c r="O18" s="47">
        <f>IF(+$F18=0," ",+H18/$F18*100)</f>
        <v>86.470525781527556</v>
      </c>
      <c r="P18" s="47">
        <f>IF(+$J18=0," ",+K18/$J18*100)</f>
        <v>93.390191940836417</v>
      </c>
      <c r="Q18" s="48">
        <f>IF(+$J18=0," ",+L18/$J18*100)</f>
        <v>86.210603182073015</v>
      </c>
      <c r="R18"/>
      <c r="S18" s="46">
        <f>IF(+J18=0," ",(+F18/J18-1)*100)</f>
        <v>7.9435127542879735</v>
      </c>
      <c r="T18" s="47">
        <f>IF(+K18=0," ",(+G18/K18-1)*100)</f>
        <v>7.893491131107333</v>
      </c>
      <c r="U18" s="48">
        <f>IF(+L18=0," ",(+H18/L18-1)*100)</f>
        <v>8.268959478864236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f>SUM(F9,F10,F11,F12)</f>
        <v>11613987.549149999</v>
      </c>
      <c r="G20" s="270">
        <f>SUM(G9,G10,G11,G12)</f>
        <v>11253830.92496</v>
      </c>
      <c r="H20" s="37">
        <f>SUM(H9,H10,H11,H12)</f>
        <v>10621011.872890001</v>
      </c>
      <c r="I20"/>
      <c r="J20" s="31">
        <f>SUM(J9,J10,J11,J12)</f>
        <v>11257391.040140001</v>
      </c>
      <c r="K20" s="270">
        <f>SUM(K9,K10,K11,K12)</f>
        <v>10911956.75722</v>
      </c>
      <c r="L20" s="37">
        <f>SUM(L9,L10,L11,L12)</f>
        <v>10167556.21398</v>
      </c>
      <c r="M20"/>
      <c r="N20" s="40">
        <f t="shared" ref="N20:O22" si="3">IF(+$F20=0," ",+G20/$F20*100)</f>
        <v>96.898940844685526</v>
      </c>
      <c r="O20" s="41">
        <f t="shared" si="3"/>
        <v>91.450174437868483</v>
      </c>
      <c r="P20" s="41">
        <f t="shared" ref="P20:Q22" si="4">IF(+$J20=0," ",+K20/$J20*100)</f>
        <v>96.931488995200567</v>
      </c>
      <c r="Q20" s="42">
        <f t="shared" si="4"/>
        <v>90.318939599112952</v>
      </c>
      <c r="R20"/>
      <c r="S20" s="40">
        <f t="shared" ref="S20:U22" si="5">IF(+J20=0," ",(+F20/J20-1)*100)</f>
        <v>3.1676656495141398</v>
      </c>
      <c r="T20" s="41">
        <f t="shared" si="5"/>
        <v>3.1330234837468218</v>
      </c>
      <c r="U20" s="42">
        <f t="shared" si="5"/>
        <v>4.4598293765665709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f>SUM(F13,F14)</f>
        <v>1930058.8129799999</v>
      </c>
      <c r="G21" s="270">
        <f>SUM(G13,G14)</f>
        <v>1341802.9267499999</v>
      </c>
      <c r="H21" s="37">
        <f>SUM(H13,H14)</f>
        <v>963801.84452999989</v>
      </c>
      <c r="I21"/>
      <c r="J21" s="31">
        <f>SUM(J13,J14)</f>
        <v>1381698.05932</v>
      </c>
      <c r="K21" s="270">
        <f>SUM(K13,K14)</f>
        <v>947945.69487000001</v>
      </c>
      <c r="L21" s="37">
        <f>SUM(L13,L14)</f>
        <v>714621.75022999989</v>
      </c>
      <c r="M21"/>
      <c r="N21" s="40">
        <f t="shared" si="3"/>
        <v>69.521349179938397</v>
      </c>
      <c r="O21" s="41">
        <f t="shared" si="3"/>
        <v>49.936397691523979</v>
      </c>
      <c r="P21" s="41">
        <f t="shared" si="4"/>
        <v>68.607297265549434</v>
      </c>
      <c r="Q21" s="42">
        <f t="shared" si="4"/>
        <v>51.720543819950038</v>
      </c>
      <c r="R21"/>
      <c r="S21" s="40">
        <f t="shared" si="5"/>
        <v>39.687451969779453</v>
      </c>
      <c r="T21" s="41">
        <f t="shared" si="5"/>
        <v>41.548501566222406</v>
      </c>
      <c r="U21" s="42">
        <f t="shared" si="5"/>
        <v>34.868809159503165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f>SUM(F15,F16)</f>
        <v>1155822.8467900001</v>
      </c>
      <c r="G22" s="270">
        <f>SUM(G15,G16)</f>
        <v>1126240.4767300002</v>
      </c>
      <c r="H22" s="37">
        <f>SUM(H15,H16)</f>
        <v>1126240.4767300002</v>
      </c>
      <c r="I22"/>
      <c r="J22" s="31">
        <f>SUM(J15,J16)</f>
        <v>979023.59100000001</v>
      </c>
      <c r="K22" s="270">
        <f>SUM(K15,K16)</f>
        <v>858079.12824999995</v>
      </c>
      <c r="L22" s="37">
        <f>SUM(L15,L16)</f>
        <v>858079.12824999995</v>
      </c>
      <c r="M22"/>
      <c r="N22" s="40">
        <f t="shared" si="3"/>
        <v>97.440579225254353</v>
      </c>
      <c r="O22" s="41">
        <f t="shared" si="3"/>
        <v>97.440579225254353</v>
      </c>
      <c r="P22" s="41">
        <f t="shared" si="4"/>
        <v>87.646419977840964</v>
      </c>
      <c r="Q22" s="42">
        <f t="shared" si="4"/>
        <v>87.646419977840964</v>
      </c>
      <c r="R22"/>
      <c r="S22" s="40">
        <f t="shared" si="5"/>
        <v>18.058732947324874</v>
      </c>
      <c r="T22" s="41">
        <f t="shared" si="5"/>
        <v>31.251354292569623</v>
      </c>
      <c r="U22" s="42">
        <f t="shared" si="5"/>
        <v>31.251354292569623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f>SUM(F20,F21,F22)</f>
        <v>14699869.20892</v>
      </c>
      <c r="G24" s="52">
        <f>SUM(G20,G21,G22)</f>
        <v>13721874.328440001</v>
      </c>
      <c r="H24" s="53">
        <f>SUM(H20,H21,H22)</f>
        <v>12711054.194150001</v>
      </c>
      <c r="I24"/>
      <c r="J24" s="51">
        <f>SUM(J20:J23)</f>
        <v>13618112.690460002</v>
      </c>
      <c r="K24" s="52">
        <f t="shared" ref="K24:L24" si="6">SUM(K20:K23)</f>
        <v>12717981.58034</v>
      </c>
      <c r="L24" s="53">
        <f t="shared" si="6"/>
        <v>11740257.092459999</v>
      </c>
      <c r="M24"/>
      <c r="N24" s="54">
        <f>IF(+$F24=0," ",+G24/$F24*100)</f>
        <v>93.346914407329933</v>
      </c>
      <c r="O24" s="55">
        <f>IF(+$F24=0," ",+H24/$F24*100)</f>
        <v>86.470525781527556</v>
      </c>
      <c r="P24" s="55">
        <f>IF(+$J24=0," ",+K24/$J24*100)</f>
        <v>93.390191940836431</v>
      </c>
      <c r="Q24" s="56">
        <f>IF(+$J24=0," ",+L24/$J24*100)</f>
        <v>86.210603182073015</v>
      </c>
      <c r="R24"/>
      <c r="S24" s="54">
        <f>IF(+J24=0," ",(+F24/J24-1)*100)</f>
        <v>7.9435127542879735</v>
      </c>
      <c r="T24" s="55">
        <f>IF(+K24=0," ",(+G24/K24-1)*100)</f>
        <v>7.893491131107333</v>
      </c>
      <c r="U24" s="56">
        <f>IF(+L24=0," ",(+H24/L24-1)*100)</f>
        <v>8.268959478864236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D28" sqref="D28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2022-ko 4.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219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00">
        <v>2022</v>
      </c>
      <c r="O6" s="301"/>
      <c r="P6" s="302">
        <v>2021</v>
      </c>
      <c r="Q6" s="303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71"/>
      <c r="G9" s="272">
        <v>0</v>
      </c>
      <c r="H9" s="273"/>
      <c r="I9" s="274"/>
      <c r="J9" s="271"/>
      <c r="K9" s="272">
        <v>0</v>
      </c>
      <c r="L9" s="273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3730</v>
      </c>
      <c r="G10" s="34">
        <v>3757.2531300000001</v>
      </c>
      <c r="H10" s="37">
        <v>3186.4087799999998</v>
      </c>
      <c r="I10" s="200">
        <v>0</v>
      </c>
      <c r="J10" s="31">
        <v>3110</v>
      </c>
      <c r="K10" s="34">
        <v>3148.6597700000002</v>
      </c>
      <c r="L10" s="37">
        <v>2188.5487899999998</v>
      </c>
      <c r="M10"/>
      <c r="N10" s="40">
        <f t="shared" si="0"/>
        <v>100.73064691689009</v>
      </c>
      <c r="O10" s="41">
        <f>IF(+$F10=0," ",+H10/$F10*100)</f>
        <v>85.426508847184977</v>
      </c>
      <c r="P10" s="41">
        <f t="shared" si="1"/>
        <v>101.24307942122188</v>
      </c>
      <c r="Q10" s="42">
        <f t="shared" si="1"/>
        <v>70.371343729903529</v>
      </c>
      <c r="R10"/>
      <c r="S10" s="40">
        <f t="shared" si="2"/>
        <v>19.935691318327976</v>
      </c>
      <c r="T10" s="41">
        <f t="shared" si="2"/>
        <v>19.328647883731165</v>
      </c>
      <c r="U10" s="42">
        <f>IF(+L10=0," ",(+H10/L10-1)*100)</f>
        <v>45.594596499719799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140566.30303000001</v>
      </c>
      <c r="G11" s="34">
        <v>233498.34917</v>
      </c>
      <c r="H11" s="37">
        <v>164184.99902000002</v>
      </c>
      <c r="I11" s="200">
        <v>0</v>
      </c>
      <c r="J11" s="31">
        <v>139424.80674999999</v>
      </c>
      <c r="K11" s="34">
        <v>168734.81469000003</v>
      </c>
      <c r="L11" s="37">
        <v>145581.88928</v>
      </c>
      <c r="M11"/>
      <c r="N11" s="40">
        <f t="shared" si="0"/>
        <v>166.11260603486613</v>
      </c>
      <c r="O11" s="41">
        <f>IF(+$F11=0," ",+H11/$F11*100)</f>
        <v>116.80253053604123</v>
      </c>
      <c r="P11" s="41">
        <f t="shared" si="1"/>
        <v>121.02208970069097</v>
      </c>
      <c r="Q11" s="42">
        <f t="shared" si="1"/>
        <v>104.41605957614139</v>
      </c>
      <c r="R11"/>
      <c r="S11" s="40">
        <f t="shared" si="2"/>
        <v>0.81871820847980725</v>
      </c>
      <c r="T11" s="41">
        <f t="shared" si="2"/>
        <v>38.381844670872269</v>
      </c>
      <c r="U11" s="42">
        <f>IF(+L11=0," ",(+H11/L11-1)*100)</f>
        <v>12.778450555906961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11425851.96728</v>
      </c>
      <c r="G12" s="34">
        <v>12033946.78166</v>
      </c>
      <c r="H12" s="37">
        <v>11869330.5383</v>
      </c>
      <c r="I12" s="200">
        <v>0</v>
      </c>
      <c r="J12" s="31">
        <v>10227658.36259</v>
      </c>
      <c r="K12" s="34">
        <v>12044566.290520001</v>
      </c>
      <c r="L12" s="37">
        <v>11748962.765520001</v>
      </c>
      <c r="M12"/>
      <c r="N12" s="40">
        <f t="shared" si="0"/>
        <v>105.32209603381339</v>
      </c>
      <c r="O12" s="41">
        <f>IF(+$F12=0," ",+H12/$F12*100)</f>
        <v>103.88136107740571</v>
      </c>
      <c r="P12" s="41">
        <f t="shared" si="1"/>
        <v>117.7646521179839</v>
      </c>
      <c r="Q12" s="42">
        <f t="shared" si="1"/>
        <v>114.87441552109836</v>
      </c>
      <c r="R12"/>
      <c r="S12" s="40">
        <f t="shared" si="2"/>
        <v>11.715229060374831</v>
      </c>
      <c r="T12" s="41">
        <f t="shared" si="2"/>
        <v>-8.8168462058779706E-2</v>
      </c>
      <c r="U12" s="42">
        <f>IF(+L12=0," ",(+H12/L12-1)*100)</f>
        <v>1.0244970146066512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115.90047</v>
      </c>
      <c r="G13" s="34">
        <v>163.89847</v>
      </c>
      <c r="H13" s="37">
        <v>162.19522000000001</v>
      </c>
      <c r="I13" s="200">
        <v>0</v>
      </c>
      <c r="J13" s="31">
        <v>1304.8206400000001</v>
      </c>
      <c r="K13" s="34">
        <v>1764.8655800000001</v>
      </c>
      <c r="L13" s="37">
        <v>1760.8275700000002</v>
      </c>
      <c r="M13"/>
      <c r="N13" s="40">
        <f t="shared" si="0"/>
        <v>141.41311937734162</v>
      </c>
      <c r="O13" s="41">
        <f>IF(+$F13=0," ",+H13/$F13*100)</f>
        <v>139.94353948694084</v>
      </c>
      <c r="P13" s="41">
        <f t="shared" si="1"/>
        <v>135.25733161302537</v>
      </c>
      <c r="Q13" s="42">
        <f t="shared" si="1"/>
        <v>134.94786302583319</v>
      </c>
      <c r="R13"/>
      <c r="S13" s="40">
        <f t="shared" si="2"/>
        <v>-91.117517117141873</v>
      </c>
      <c r="T13" s="41">
        <f t="shared" si="2"/>
        <v>-90.713260439925406</v>
      </c>
      <c r="U13" s="42">
        <f>IF(+L13=0," ",(+H13/L13-1)*100)</f>
        <v>-90.788693750405102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981.30600000000004</v>
      </c>
      <c r="H14" s="37">
        <v>981.30600000000004</v>
      </c>
      <c r="I14" s="200">
        <v>0</v>
      </c>
      <c r="J14" s="31">
        <v>0</v>
      </c>
      <c r="K14" s="34">
        <v>2865.9232800000004</v>
      </c>
      <c r="L14" s="37">
        <v>2865.9232800000004</v>
      </c>
      <c r="M14"/>
      <c r="N14" s="40" t="str">
        <f t="shared" si="0"/>
        <v xml:space="preserve"> </v>
      </c>
      <c r="O14" s="41" t="str">
        <f t="shared" si="0"/>
        <v xml:space="preserve"> 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 t="shared" si="2"/>
        <v xml:space="preserve"> </v>
      </c>
      <c r="T14" s="41">
        <f t="shared" si="2"/>
        <v>-65.759516074694091</v>
      </c>
      <c r="U14" s="42">
        <f>IF(+L14=0," ",(+H14/L14-1)*100)</f>
        <v>-65.759516074694091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543352.52035000001</v>
      </c>
      <c r="G15" s="34">
        <v>606786.21163999999</v>
      </c>
      <c r="H15" s="37">
        <v>589031.33157000004</v>
      </c>
      <c r="I15" s="200">
        <v>0</v>
      </c>
      <c r="J15" s="31">
        <v>274831.05482999998</v>
      </c>
      <c r="K15" s="34">
        <v>341598.34675000003</v>
      </c>
      <c r="L15" s="37">
        <v>325185.50318</v>
      </c>
      <c r="M15"/>
      <c r="N15" s="40">
        <f t="shared" si="0"/>
        <v>111.67450023957545</v>
      </c>
      <c r="O15" s="41">
        <f t="shared" si="0"/>
        <v>108.40684629392648</v>
      </c>
      <c r="P15" s="41">
        <f t="shared" si="1"/>
        <v>124.29394013034654</v>
      </c>
      <c r="Q15" s="42">
        <f t="shared" si="1"/>
        <v>118.32196451785528</v>
      </c>
      <c r="R15"/>
      <c r="S15" s="40">
        <f t="shared" si="2"/>
        <v>97.704193467545792</v>
      </c>
      <c r="T15" s="41">
        <f t="shared" si="2"/>
        <v>77.631483703894702</v>
      </c>
      <c r="U15" s="42">
        <f t="shared" si="2"/>
        <v>81.137020503633408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1156665.0357899999</v>
      </c>
      <c r="G16" s="34">
        <v>29062.651129999998</v>
      </c>
      <c r="H16" s="37">
        <v>25448.987789999999</v>
      </c>
      <c r="I16" s="200">
        <v>0</v>
      </c>
      <c r="J16" s="31">
        <v>419383.17065000004</v>
      </c>
      <c r="K16" s="34">
        <v>73533.389540000004</v>
      </c>
      <c r="L16" s="37">
        <v>70606.354049999994</v>
      </c>
      <c r="M16"/>
      <c r="N16" s="40">
        <f t="shared" si="0"/>
        <v>2.5126246779086108</v>
      </c>
      <c r="O16" s="41">
        <f t="shared" si="0"/>
        <v>2.2002037757299711</v>
      </c>
      <c r="P16" s="41">
        <f>IF(+$F16=0," ",+K16/$J16*100)</f>
        <v>17.533700607497181</v>
      </c>
      <c r="Q16" s="42">
        <f>IF(+$F16=0," ",+L16/$J16*100)</f>
        <v>16.835762374672196</v>
      </c>
      <c r="R16"/>
      <c r="S16" s="40">
        <f t="shared" si="2"/>
        <v>175.80149055511458</v>
      </c>
      <c r="T16" s="41">
        <f t="shared" si="2"/>
        <v>-60.476932571983824</v>
      </c>
      <c r="U16" s="42">
        <f t="shared" si="2"/>
        <v>-63.95651902380024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1429587.4820000001</v>
      </c>
      <c r="G17" s="34">
        <v>496615</v>
      </c>
      <c r="H17" s="37">
        <v>496615</v>
      </c>
      <c r="I17" s="200">
        <v>0</v>
      </c>
      <c r="J17" s="31">
        <v>2552400.4750000001</v>
      </c>
      <c r="K17" s="34">
        <v>1165109.83562</v>
      </c>
      <c r="L17" s="37">
        <v>1165109.83562</v>
      </c>
      <c r="M17"/>
      <c r="N17" s="40">
        <f t="shared" si="0"/>
        <v>34.738342791392739</v>
      </c>
      <c r="O17" s="41">
        <f t="shared" si="0"/>
        <v>34.738342791392739</v>
      </c>
      <c r="P17" s="41">
        <f>IF(+$J17=0," ",+K17/$J17*100)</f>
        <v>45.647610828782661</v>
      </c>
      <c r="Q17" s="42">
        <f>IF(+$J17=0," ",+L17/$J17*100)</f>
        <v>45.647610828782661</v>
      </c>
      <c r="R17"/>
      <c r="S17" s="40">
        <f t="shared" si="2"/>
        <v>-43.990471087809993</v>
      </c>
      <c r="T17" s="41">
        <f t="shared" si="2"/>
        <v>-57.376121562330475</v>
      </c>
      <c r="U17" s="42">
        <f t="shared" si="2"/>
        <v>-57.376121562330475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f>SUM(F9,F10,F11,F12,F13,F14,F15,F16,F17)</f>
        <v>14699869.20892</v>
      </c>
      <c r="G19" s="269">
        <f>SUM(G9,G10,G11,G12,G13,G14,G15,G16,G17)</f>
        <v>13404811.451199999</v>
      </c>
      <c r="H19" s="39">
        <f>SUM(H9,H10,H11,H12,H13,H14,H15,H16,H17)</f>
        <v>13148940.766679998</v>
      </c>
      <c r="I19"/>
      <c r="J19" s="33">
        <f>SUM(J9,J10,J11,J12,J13,J14,J15,J16,J17)</f>
        <v>13618112.690459998</v>
      </c>
      <c r="K19" s="269">
        <f>SUM(K9,K10,K11,K12,K13,K14,K15,K16,K17)</f>
        <v>13801322.125750002</v>
      </c>
      <c r="L19" s="39">
        <f>SUM(L9,L10,L11,L12,L13,L14,L15,L16,L17)</f>
        <v>13462261.647290003</v>
      </c>
      <c r="M19"/>
      <c r="N19" s="46">
        <f>IF(+$F19=0," ",+G19/$F19*100)</f>
        <v>91.190004895185396</v>
      </c>
      <c r="O19" s="47">
        <f>IF(+$F19=0," ",+H19/$F19*100)</f>
        <v>89.449372506669064</v>
      </c>
      <c r="P19" s="47">
        <f>IF(+$J19=0," ",+K19/$J19*100)</f>
        <v>101.34533646074428</v>
      </c>
      <c r="Q19" s="48">
        <f>IF(+$J19=0," ",+L19/$J19*100)</f>
        <v>98.855560629343486</v>
      </c>
      <c r="R19"/>
      <c r="S19" s="46">
        <f>IF(+J19=0," ",(+F19/J19-1)*100)</f>
        <v>7.9435127542879957</v>
      </c>
      <c r="T19" s="47">
        <f>IF(+K19=0," ",(+G19/K19-1)*100)</f>
        <v>-2.8729905072660156</v>
      </c>
      <c r="U19" s="48">
        <f>IF(+L19=0," ",(+H19/L19-1)*100)</f>
        <v>-2.3274015081490851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f>SUM(F9,F10,F11,F12,F13)</f>
        <v>11570264.170779999</v>
      </c>
      <c r="G21" s="270">
        <f>SUM(G9,G10,G11,G12,G13)</f>
        <v>12271366.282429999</v>
      </c>
      <c r="H21" s="37">
        <f>SUM(H9,H10,H11,H12,H13)</f>
        <v>12036864.141319999</v>
      </c>
      <c r="I21"/>
      <c r="J21" s="31">
        <f>SUM(J9,J10,J11,J12,J13)</f>
        <v>10371497.989979999</v>
      </c>
      <c r="K21" s="270">
        <f>SUM(K9,K10,K11,K12,K13)</f>
        <v>12218214.630560001</v>
      </c>
      <c r="L21" s="37">
        <f>SUM(L9,L10,L11,L12,L13)</f>
        <v>11898494.031160001</v>
      </c>
      <c r="M21"/>
      <c r="N21" s="40">
        <f t="shared" ref="N21:O23" si="3">IF(+$F21=0," ",+G21/$F21*100)</f>
        <v>106.05951689003427</v>
      </c>
      <c r="O21" s="41">
        <f t="shared" si="3"/>
        <v>104.03275122895093</v>
      </c>
      <c r="P21" s="41">
        <f t="shared" ref="P21:Q23" si="4">IF(+$J21=0," ",+K21/$J21*100)</f>
        <v>117.80568865138028</v>
      </c>
      <c r="Q21" s="42">
        <f t="shared" si="4"/>
        <v>114.72300378070021</v>
      </c>
      <c r="R21"/>
      <c r="S21" s="40">
        <f t="shared" ref="S21:U23" si="5">IF(+J21=0," ",(+F21/J21-1)*100)</f>
        <v>11.558274243104893</v>
      </c>
      <c r="T21" s="41">
        <f t="shared" si="5"/>
        <v>0.43501979198381502</v>
      </c>
      <c r="U21" s="42">
        <f t="shared" si="5"/>
        <v>1.1629212049662163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f>SUM(F14,F15)</f>
        <v>543352.52035000001</v>
      </c>
      <c r="G22" s="270">
        <f>SUM(G14,G15)</f>
        <v>607767.51763999998</v>
      </c>
      <c r="H22" s="37">
        <f>SUM(H14,H15)</f>
        <v>590012.63757000002</v>
      </c>
      <c r="I22"/>
      <c r="J22" s="31">
        <f>SUM(J14,J15)</f>
        <v>274831.05482999998</v>
      </c>
      <c r="K22" s="270">
        <f>SUM(K14,K15)</f>
        <v>344464.27003000001</v>
      </c>
      <c r="L22" s="37">
        <f>SUM(L14,L15)</f>
        <v>328051.42645999999</v>
      </c>
      <c r="M22"/>
      <c r="N22" s="40">
        <f t="shared" si="3"/>
        <v>111.85510232813627</v>
      </c>
      <c r="O22" s="41">
        <f t="shared" si="3"/>
        <v>108.58744838248728</v>
      </c>
      <c r="P22" s="41">
        <f t="shared" si="4"/>
        <v>125.33673468708713</v>
      </c>
      <c r="Q22" s="42">
        <f t="shared" si="4"/>
        <v>119.3647590745959</v>
      </c>
      <c r="R22"/>
      <c r="S22" s="40">
        <f t="shared" si="5"/>
        <v>97.704193467545792</v>
      </c>
      <c r="T22" s="41">
        <f t="shared" si="5"/>
        <v>76.43847868084211</v>
      </c>
      <c r="U22" s="42">
        <f t="shared" si="5"/>
        <v>79.853702798009778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f>SUM(F16,F17)</f>
        <v>2586252.51779</v>
      </c>
      <c r="G23" s="270">
        <f>SUM(G16,G17)</f>
        <v>525677.65113000001</v>
      </c>
      <c r="H23" s="37">
        <f>SUM(H16,H17)</f>
        <v>522063.98778999998</v>
      </c>
      <c r="I23"/>
      <c r="J23" s="31">
        <f>SUM(J16,J17)</f>
        <v>2971783.6456500003</v>
      </c>
      <c r="K23" s="270">
        <f>SUM(K16,K17)</f>
        <v>1238643.2251599999</v>
      </c>
      <c r="L23" s="37">
        <f>SUM(L16,L17)</f>
        <v>1235716.18967</v>
      </c>
      <c r="M23"/>
      <c r="N23" s="40">
        <f t="shared" si="3"/>
        <v>20.325843958160789</v>
      </c>
      <c r="O23" s="41">
        <f t="shared" si="3"/>
        <v>20.186118107141109</v>
      </c>
      <c r="P23" s="41">
        <f t="shared" si="4"/>
        <v>41.68012792496134</v>
      </c>
      <c r="Q23" s="42">
        <f t="shared" si="4"/>
        <v>41.581633692573853</v>
      </c>
      <c r="R23"/>
      <c r="S23" s="40">
        <f t="shared" si="5"/>
        <v>-12.973055034619641</v>
      </c>
      <c r="T23" s="41">
        <f t="shared" si="5"/>
        <v>-57.560204548642616</v>
      </c>
      <c r="U23" s="42">
        <f t="shared" si="5"/>
        <v>-57.752112325289026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f>SUM(F21,F22,F23)</f>
        <v>14699869.208919998</v>
      </c>
      <c r="G25" s="52">
        <f>SUM(G21,G22,G23)</f>
        <v>13404811.451199999</v>
      </c>
      <c r="H25" s="53">
        <f>SUM(H21,H22,H23)</f>
        <v>13148940.766679998</v>
      </c>
      <c r="I25"/>
      <c r="J25" s="51">
        <f>SUM(J21,J22,J23)</f>
        <v>13618112.69046</v>
      </c>
      <c r="K25" s="52">
        <f>SUM(K21,K22,K23)</f>
        <v>13801322.125750002</v>
      </c>
      <c r="L25" s="53">
        <f>SUM(L21,L22,L23)</f>
        <v>13462261.647290001</v>
      </c>
      <c r="M25"/>
      <c r="N25" s="54">
        <f>IF(+$F25=0," ",+G25/$F25*100)</f>
        <v>91.19000489518541</v>
      </c>
      <c r="O25" s="55">
        <f>IF(+$F25=0," ",+H25/$F25*100)</f>
        <v>89.449372506669079</v>
      </c>
      <c r="P25" s="55">
        <f>IF(+$J25=0," ",+K25/$J25*100)</f>
        <v>101.34533646074428</v>
      </c>
      <c r="Q25" s="56">
        <f>IF(+$J25=0," ",+L25/$J25*100)</f>
        <v>98.855560629343458</v>
      </c>
      <c r="R25"/>
      <c r="S25" s="54">
        <f>IF(+J25=0," ",(+F25/J25-1)*100)</f>
        <v>7.9435127542879735</v>
      </c>
      <c r="T25" s="55">
        <f>IF(+K25=0," ",(+G25/K25-1)*100)</f>
        <v>-2.8729905072660156</v>
      </c>
      <c r="U25" s="56">
        <f>IF(+L25=0," ",(+H25/L25-1)*100)</f>
        <v>-2.327401508149074</v>
      </c>
    </row>
    <row r="26" spans="2:24" ht="6" customHeight="1" x14ac:dyDescent="0.2"/>
    <row r="27" spans="2:24" ht="19.5" customHeight="1" x14ac:dyDescent="0.2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C29" sqref="C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2022-ko 4. hiruhilabetea</v>
      </c>
    </row>
    <row r="2" spans="1:9" ht="18" x14ac:dyDescent="0.2">
      <c r="A2" s="157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12" t="s">
        <v>209</v>
      </c>
      <c r="C6" s="313"/>
      <c r="D6" s="93"/>
      <c r="E6" s="179">
        <v>12271366.282429999</v>
      </c>
      <c r="F6"/>
      <c r="G6" s="179">
        <v>12218214.630560001</v>
      </c>
      <c r="H6"/>
      <c r="I6" s="256">
        <v>0.43501979198381502</v>
      </c>
    </row>
    <row r="7" spans="1:9" ht="19.5" customHeight="1" x14ac:dyDescent="0.2">
      <c r="A7" s="93"/>
      <c r="B7" s="304" t="s">
        <v>60</v>
      </c>
      <c r="C7" s="305"/>
      <c r="D7" s="93"/>
      <c r="E7" s="180">
        <v>11253830.92496</v>
      </c>
      <c r="F7"/>
      <c r="G7" s="180">
        <v>10911956.75722</v>
      </c>
      <c r="H7"/>
      <c r="I7" s="257">
        <v>3.1330234837468218</v>
      </c>
    </row>
    <row r="8" spans="1:9" ht="12.75" x14ac:dyDescent="0.2">
      <c r="A8" s="93"/>
      <c r="B8" s="161"/>
      <c r="C8" s="162" t="s">
        <v>61</v>
      </c>
      <c r="D8" s="93"/>
      <c r="E8" s="181">
        <v>2500246.7552300002</v>
      </c>
      <c r="F8"/>
      <c r="G8" s="181">
        <v>2359681.1541499998</v>
      </c>
      <c r="H8"/>
      <c r="I8" s="258">
        <v>5.9569743493855576</v>
      </c>
    </row>
    <row r="9" spans="1:9" ht="12.75" x14ac:dyDescent="0.2">
      <c r="A9" s="93"/>
      <c r="B9" s="161"/>
      <c r="C9" s="162" t="s">
        <v>62</v>
      </c>
      <c r="D9" s="93"/>
      <c r="E9" s="181">
        <v>4373027.3658199999</v>
      </c>
      <c r="F9"/>
      <c r="G9" s="181">
        <v>4226198.0228599999</v>
      </c>
      <c r="H9"/>
      <c r="I9" s="258">
        <v>3.4742655731175631</v>
      </c>
    </row>
    <row r="10" spans="1:9" ht="12.75" x14ac:dyDescent="0.2">
      <c r="A10" s="93"/>
      <c r="B10" s="161"/>
      <c r="C10" s="162" t="s">
        <v>63</v>
      </c>
      <c r="D10" s="93"/>
      <c r="E10" s="181">
        <v>141459.07749</v>
      </c>
      <c r="F10"/>
      <c r="G10" s="181">
        <v>147559.36369999999</v>
      </c>
      <c r="H10"/>
      <c r="I10" s="258">
        <v>-4.1341234178824182</v>
      </c>
    </row>
    <row r="11" spans="1:9" ht="12.75" x14ac:dyDescent="0.2">
      <c r="A11" s="93"/>
      <c r="B11" s="161"/>
      <c r="C11" s="162" t="s">
        <v>64</v>
      </c>
      <c r="D11" s="93"/>
      <c r="E11" s="181">
        <v>4239097.7264200002</v>
      </c>
      <c r="F11"/>
      <c r="G11" s="181">
        <v>4178518.2165100002</v>
      </c>
      <c r="H11"/>
      <c r="I11" s="258">
        <v>1.4497845114241903</v>
      </c>
    </row>
    <row r="12" spans="1:9" ht="19.5" customHeight="1" x14ac:dyDescent="0.2">
      <c r="A12" s="93"/>
      <c r="B12" s="304" t="s">
        <v>65</v>
      </c>
      <c r="C12" s="305"/>
      <c r="D12" s="93"/>
      <c r="E12" s="180">
        <v>1017535.3574699983</v>
      </c>
      <c r="F12"/>
      <c r="G12" s="180">
        <v>1306257.8733400013</v>
      </c>
      <c r="H12"/>
      <c r="I12" s="257">
        <v>-22.103025885062166</v>
      </c>
    </row>
    <row r="13" spans="1:9" ht="19.5" customHeight="1" x14ac:dyDescent="0.2">
      <c r="A13" s="93"/>
      <c r="B13" s="304" t="s">
        <v>66</v>
      </c>
      <c r="C13" s="305"/>
      <c r="D13" s="93"/>
      <c r="E13" s="182">
        <v>607767.51763999998</v>
      </c>
      <c r="F13"/>
      <c r="G13" s="182">
        <v>344464.27003000001</v>
      </c>
      <c r="H13"/>
      <c r="I13" s="257">
        <v>76.43847868084211</v>
      </c>
    </row>
    <row r="14" spans="1:9" ht="19.5" customHeight="1" x14ac:dyDescent="0.2">
      <c r="A14" s="93"/>
      <c r="B14" s="304" t="s">
        <v>67</v>
      </c>
      <c r="C14" s="305"/>
      <c r="D14" s="93"/>
      <c r="E14" s="182">
        <v>1341802.9267499999</v>
      </c>
      <c r="F14"/>
      <c r="G14" s="182">
        <v>947945.69487000001</v>
      </c>
      <c r="H14"/>
      <c r="I14" s="257">
        <v>41.548501566222406</v>
      </c>
    </row>
    <row r="15" spans="1:9" ht="12.75" x14ac:dyDescent="0.2">
      <c r="A15" s="93"/>
      <c r="B15" s="261"/>
      <c r="C15" s="162" t="s">
        <v>68</v>
      </c>
      <c r="D15" s="93"/>
      <c r="E15" s="181">
        <v>185122.36266999997</v>
      </c>
      <c r="F15"/>
      <c r="G15" s="181">
        <v>196295.58037000001</v>
      </c>
      <c r="H15"/>
      <c r="I15" s="258">
        <v>-5.692037323988397</v>
      </c>
    </row>
    <row r="16" spans="1:9" ht="12.75" x14ac:dyDescent="0.2">
      <c r="A16" s="93"/>
      <c r="B16" s="261"/>
      <c r="C16" s="162" t="s">
        <v>69</v>
      </c>
      <c r="D16" s="93"/>
      <c r="E16" s="181">
        <v>1156680.5640799999</v>
      </c>
      <c r="F16"/>
      <c r="G16" s="181">
        <v>751650.11450000003</v>
      </c>
      <c r="H16"/>
      <c r="I16" s="258">
        <v>53.885503609538787</v>
      </c>
    </row>
    <row r="17" spans="1:21" ht="19.5" customHeight="1" x14ac:dyDescent="0.2">
      <c r="A17" s="93"/>
      <c r="B17" s="306" t="s">
        <v>169</v>
      </c>
      <c r="C17" s="307"/>
      <c r="D17" s="93"/>
      <c r="E17" s="180">
        <v>283499.94835999841</v>
      </c>
      <c r="F17"/>
      <c r="G17" s="180">
        <v>702776.44850000134</v>
      </c>
      <c r="H17"/>
      <c r="I17" s="258">
        <v>-59.660010097791741</v>
      </c>
    </row>
    <row r="18" spans="1:21" ht="19.5" customHeight="1" x14ac:dyDescent="0.2">
      <c r="A18" s="93"/>
      <c r="B18" s="304" t="s">
        <v>70</v>
      </c>
      <c r="C18" s="305"/>
      <c r="D18" s="93"/>
      <c r="E18" s="180">
        <v>-350959.87953000003</v>
      </c>
      <c r="F18"/>
      <c r="G18" s="180">
        <v>-116480.20791999999</v>
      </c>
      <c r="H18"/>
      <c r="I18" s="262" t="s">
        <v>225</v>
      </c>
    </row>
    <row r="19" spans="1:21" ht="12.75" x14ac:dyDescent="0.2">
      <c r="A19" s="93"/>
      <c r="B19" s="261"/>
      <c r="C19" s="162" t="s">
        <v>71</v>
      </c>
      <c r="D19" s="93"/>
      <c r="E19" s="181">
        <v>29062.651129999998</v>
      </c>
      <c r="F19"/>
      <c r="G19" s="181">
        <v>73533.389540000004</v>
      </c>
      <c r="H19"/>
      <c r="I19" s="258">
        <v>-60.476932571983824</v>
      </c>
    </row>
    <row r="20" spans="1:21" ht="12.75" x14ac:dyDescent="0.2">
      <c r="A20" s="93"/>
      <c r="B20" s="261"/>
      <c r="C20" s="162" t="s">
        <v>72</v>
      </c>
      <c r="D20" s="93"/>
      <c r="E20" s="181">
        <v>380022.53066000005</v>
      </c>
      <c r="F20"/>
      <c r="G20" s="181">
        <v>190013.59745999999</v>
      </c>
      <c r="H20"/>
      <c r="I20" s="258">
        <v>99.997545301987699</v>
      </c>
    </row>
    <row r="21" spans="1:21" ht="19.5" customHeight="1" x14ac:dyDescent="0.2">
      <c r="A21" s="93"/>
      <c r="B21" s="304" t="s">
        <v>73</v>
      </c>
      <c r="C21" s="305"/>
      <c r="D21" s="93"/>
      <c r="E21" s="180">
        <v>-249602.94607000006</v>
      </c>
      <c r="F21"/>
      <c r="G21" s="180">
        <v>497044.30483000004</v>
      </c>
      <c r="H21"/>
      <c r="I21" s="262" t="s">
        <v>225</v>
      </c>
    </row>
    <row r="22" spans="1:21" ht="12.75" x14ac:dyDescent="0.2">
      <c r="A22" s="93"/>
      <c r="B22" s="261"/>
      <c r="C22" s="162" t="s">
        <v>74</v>
      </c>
      <c r="D22" s="93"/>
      <c r="E22" s="181">
        <v>496615</v>
      </c>
      <c r="F22"/>
      <c r="G22" s="181">
        <v>1165109.83562</v>
      </c>
      <c r="H22"/>
      <c r="I22" s="258">
        <v>-57.376121562330475</v>
      </c>
    </row>
    <row r="23" spans="1:21" ht="12.75" x14ac:dyDescent="0.2">
      <c r="A23" s="93"/>
      <c r="B23" s="261"/>
      <c r="C23" s="162" t="s">
        <v>75</v>
      </c>
      <c r="D23" s="93"/>
      <c r="E23" s="183">
        <v>746217.94607000006</v>
      </c>
      <c r="F23"/>
      <c r="G23" s="183">
        <v>668065.53078999999</v>
      </c>
      <c r="H23"/>
      <c r="I23" s="258">
        <v>11.698315760668464</v>
      </c>
    </row>
    <row r="24" spans="1:21" ht="19.5" customHeight="1" x14ac:dyDescent="0.2">
      <c r="A24" s="93"/>
      <c r="B24" s="304" t="s">
        <v>76</v>
      </c>
      <c r="C24" s="305"/>
      <c r="D24" s="93"/>
      <c r="E24" s="180">
        <v>-317062.87724000169</v>
      </c>
      <c r="F24"/>
      <c r="G24" s="180">
        <v>1083340.5454100014</v>
      </c>
      <c r="H24"/>
      <c r="I24" s="257" t="s">
        <v>225</v>
      </c>
    </row>
    <row r="25" spans="1:21" ht="12.75" x14ac:dyDescent="0.2">
      <c r="A25" s="93"/>
      <c r="B25" s="261"/>
      <c r="C25" s="162" t="s">
        <v>77</v>
      </c>
      <c r="D25" s="93"/>
      <c r="E25" s="181">
        <v>1010820.1342900004</v>
      </c>
      <c r="F25"/>
      <c r="G25" s="181">
        <v>977724.48787999898</v>
      </c>
      <c r="H25"/>
      <c r="I25" s="258">
        <v>3.3849665033718113</v>
      </c>
    </row>
    <row r="26" spans="1:21" ht="12.75" x14ac:dyDescent="0.2">
      <c r="A26" s="93"/>
      <c r="B26" s="261"/>
      <c r="C26" s="162" t="s">
        <v>78</v>
      </c>
      <c r="D26" s="93"/>
      <c r="E26" s="181">
        <v>255870.68452000059</v>
      </c>
      <c r="F26"/>
      <c r="G26" s="181">
        <v>339060.47845999897</v>
      </c>
      <c r="H26"/>
      <c r="I26" s="258">
        <v>-24.535385049252433</v>
      </c>
    </row>
    <row r="27" spans="1:21" ht="30" customHeight="1" x14ac:dyDescent="0.2">
      <c r="A27" s="93"/>
      <c r="B27" s="309" t="s">
        <v>79</v>
      </c>
      <c r="C27" s="310"/>
      <c r="D27" s="93"/>
      <c r="E27" s="184">
        <v>437886.57252999814</v>
      </c>
      <c r="F27"/>
      <c r="G27" s="184">
        <v>1722004.5548300014</v>
      </c>
      <c r="H27"/>
      <c r="I27" s="259">
        <v>-74.571114152875921</v>
      </c>
    </row>
    <row r="28" spans="1:21" s="227" customFormat="1" ht="16.149999999999999" customHeight="1" x14ac:dyDescent="0.2">
      <c r="B28" s="308"/>
      <c r="C28" s="308"/>
      <c r="D28" s="308"/>
      <c r="E28" s="308"/>
      <c r="F28" s="308"/>
      <c r="G28" s="308"/>
      <c r="H28" s="308"/>
      <c r="I28" s="30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6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D97" sqref="D97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2022-ko 4.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255" ht="18" x14ac:dyDescent="0.2">
      <c r="B96" s="314" t="s">
        <v>27</v>
      </c>
      <c r="C96" s="314"/>
      <c r="E96" s="73"/>
    </row>
  </sheetData>
  <mergeCells count="1">
    <mergeCell ref="B96:C96"/>
  </mergeCells>
  <phoneticPr fontId="0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6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D96" sqref="D9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2022-ko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221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222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223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226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3.95" customHeight="1" x14ac:dyDescent="0.2">
      <c r="A95" s="7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255" x14ac:dyDescent="0.25">
      <c r="B96" s="314" t="s">
        <v>27</v>
      </c>
      <c r="C96" s="314"/>
    </row>
  </sheetData>
  <mergeCells count="1">
    <mergeCell ref="B96:C96"/>
  </mergeCells>
  <phoneticPr fontId="0" type="noConversion"/>
  <hyperlinks>
    <hyperlink ref="B96:C9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33" sqref="F33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2022-ko 4. hiruhilabetea</v>
      </c>
    </row>
    <row r="2" spans="2:31" s="4" customFormat="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84" t="s">
        <v>30</v>
      </c>
      <c r="C5" s="285"/>
      <c r="D5" s="286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219</v>
      </c>
      <c r="T5" s="285"/>
      <c r="U5" s="286"/>
      <c r="AA5"/>
      <c r="AB5"/>
      <c r="AC5"/>
      <c r="AD5"/>
      <c r="AE5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6">
        <v>2022</v>
      </c>
      <c r="O6" s="317"/>
      <c r="P6" s="318">
        <v>2021</v>
      </c>
      <c r="Q6" s="319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447897.42800000001</v>
      </c>
      <c r="G9" s="34">
        <v>430505.08078999998</v>
      </c>
      <c r="H9" s="37">
        <v>424954.66091999999</v>
      </c>
      <c r="I9" s="255">
        <v>0</v>
      </c>
      <c r="J9" s="31">
        <v>436252.79700000002</v>
      </c>
      <c r="K9" s="34">
        <v>413498.79783</v>
      </c>
      <c r="L9" s="37">
        <v>408084.82436999999</v>
      </c>
      <c r="M9"/>
      <c r="N9" s="40">
        <f t="shared" ref="N9:O16" si="0">IF(+$F9=0," ",+G9/$F9*100)</f>
        <v>96.116890581921353</v>
      </c>
      <c r="O9" s="41">
        <f t="shared" si="0"/>
        <v>94.877673849915467</v>
      </c>
      <c r="P9" s="41">
        <f t="shared" ref="P9:Q14" si="1">IF(+$J9=0," ",+K9/$J9*100)</f>
        <v>94.784217012137574</v>
      </c>
      <c r="Q9" s="42">
        <f t="shared" si="1"/>
        <v>93.543199533916095</v>
      </c>
      <c r="R9"/>
      <c r="S9" s="40">
        <f t="shared" ref="S9:U16" si="2">IF(+J9=0," ",(+F9/J9-1)*100)</f>
        <v>2.6692392759604555</v>
      </c>
      <c r="T9" s="41">
        <f t="shared" si="2"/>
        <v>4.1127768809116727</v>
      </c>
      <c r="U9" s="42">
        <f t="shared" si="2"/>
        <v>4.133904409712752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723549.23499000003</v>
      </c>
      <c r="G10" s="34">
        <v>676898.71210999996</v>
      </c>
      <c r="H10" s="37">
        <v>574417.59287000005</v>
      </c>
      <c r="I10" s="255">
        <v>0</v>
      </c>
      <c r="J10" s="31">
        <v>682163.77934000012</v>
      </c>
      <c r="K10" s="34">
        <v>640017.64320000005</v>
      </c>
      <c r="L10" s="37">
        <v>556347.08811999997</v>
      </c>
      <c r="M10"/>
      <c r="N10" s="40">
        <f t="shared" si="0"/>
        <v>93.552543403539801</v>
      </c>
      <c r="O10" s="41">
        <f t="shared" si="0"/>
        <v>79.388874328357062</v>
      </c>
      <c r="P10" s="41">
        <f t="shared" si="1"/>
        <v>93.821698334558761</v>
      </c>
      <c r="Q10" s="42">
        <f t="shared" si="1"/>
        <v>81.556233996808075</v>
      </c>
      <c r="R10"/>
      <c r="S10" s="40">
        <f t="shared" si="2"/>
        <v>6.0667917153327533</v>
      </c>
      <c r="T10" s="41">
        <f t="shared" si="2"/>
        <v>5.7625081592437954</v>
      </c>
      <c r="U10" s="42">
        <f t="shared" si="2"/>
        <v>3.2480631490431122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60193.879639999999</v>
      </c>
      <c r="G11" s="34">
        <v>32968.93116</v>
      </c>
      <c r="H11" s="37">
        <v>32031.200129999997</v>
      </c>
      <c r="I11" s="255">
        <v>0</v>
      </c>
      <c r="J11" s="31">
        <v>62410.396360000006</v>
      </c>
      <c r="K11" s="34">
        <v>28540.306369999998</v>
      </c>
      <c r="L11" s="37">
        <v>27968.63524</v>
      </c>
      <c r="M11"/>
      <c r="N11" s="40">
        <f t="shared" si="0"/>
        <v>54.771234811871985</v>
      </c>
      <c r="O11" s="41">
        <f t="shared" si="0"/>
        <v>53.21338368878726</v>
      </c>
      <c r="P11" s="41">
        <f t="shared" si="1"/>
        <v>45.730051457087065</v>
      </c>
      <c r="Q11" s="42">
        <f t="shared" si="1"/>
        <v>44.814064436747628</v>
      </c>
      <c r="R11"/>
      <c r="S11" s="40">
        <f t="shared" si="2"/>
        <v>-3.5515184156411084</v>
      </c>
      <c r="T11" s="41">
        <f t="shared" si="2"/>
        <v>15.51708917412018</v>
      </c>
      <c r="U11" s="42">
        <f t="shared" si="2"/>
        <v>14.525431273778523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15833217.21431</v>
      </c>
      <c r="G12" s="34">
        <v>15737537.867490001</v>
      </c>
      <c r="H12" s="37">
        <v>15463401.979520001</v>
      </c>
      <c r="I12" s="255">
        <v>0</v>
      </c>
      <c r="J12" s="31">
        <v>14966307.730220001</v>
      </c>
      <c r="K12" s="34">
        <v>14895801.254280001</v>
      </c>
      <c r="L12" s="37">
        <v>14472422.67413</v>
      </c>
      <c r="M12"/>
      <c r="N12" s="40">
        <f t="shared" si="0"/>
        <v>99.395704956706311</v>
      </c>
      <c r="O12" s="41">
        <f t="shared" si="0"/>
        <v>97.664307703327907</v>
      </c>
      <c r="P12" s="41">
        <f t="shared" si="1"/>
        <v>99.528898662175479</v>
      </c>
      <c r="Q12" s="42">
        <f t="shared" si="1"/>
        <v>96.700020706558448</v>
      </c>
      <c r="R12"/>
      <c r="S12" s="40">
        <f t="shared" si="2"/>
        <v>5.7924071836337632</v>
      </c>
      <c r="T12" s="41">
        <f t="shared" si="2"/>
        <v>5.6508313909474639</v>
      </c>
      <c r="U12" s="42">
        <f t="shared" si="2"/>
        <v>6.8473629308893225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447952.47028999997</v>
      </c>
      <c r="G13" s="34">
        <v>333847.81641000003</v>
      </c>
      <c r="H13" s="37">
        <v>252173.92663</v>
      </c>
      <c r="I13" s="255">
        <v>0</v>
      </c>
      <c r="J13" s="31">
        <v>376331.14064999996</v>
      </c>
      <c r="K13" s="34">
        <v>307879.46109</v>
      </c>
      <c r="L13" s="37">
        <v>247136.94657999999</v>
      </c>
      <c r="M13"/>
      <c r="N13" s="40">
        <f t="shared" si="0"/>
        <v>74.527508731868423</v>
      </c>
      <c r="O13" s="41">
        <f t="shared" si="0"/>
        <v>56.294795397990569</v>
      </c>
      <c r="P13" s="41">
        <f t="shared" si="1"/>
        <v>81.810785192591268</v>
      </c>
      <c r="Q13" s="42">
        <f t="shared" si="1"/>
        <v>65.670076133785926</v>
      </c>
      <c r="R13"/>
      <c r="S13" s="40">
        <f t="shared" si="2"/>
        <v>19.031465085853782</v>
      </c>
      <c r="T13" s="41">
        <f t="shared" si="2"/>
        <v>8.4345851548729645</v>
      </c>
      <c r="U13" s="42">
        <f t="shared" si="2"/>
        <v>2.0381331564155669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557238.46678999998</v>
      </c>
      <c r="G14" s="34">
        <v>493686.95253000001</v>
      </c>
      <c r="H14" s="37">
        <v>402418.02114999999</v>
      </c>
      <c r="I14" s="255">
        <v>0</v>
      </c>
      <c r="J14" s="31">
        <v>270116.44474000001</v>
      </c>
      <c r="K14" s="34">
        <v>216997.19188</v>
      </c>
      <c r="L14" s="37">
        <v>138688.46752999999</v>
      </c>
      <c r="M14"/>
      <c r="N14" s="40">
        <f t="shared" si="0"/>
        <v>88.595275084634466</v>
      </c>
      <c r="O14" s="41">
        <f t="shared" si="0"/>
        <v>72.216482732814384</v>
      </c>
      <c r="P14" s="41">
        <f t="shared" si="1"/>
        <v>80.334683839360537</v>
      </c>
      <c r="Q14" s="42">
        <f t="shared" si="1"/>
        <v>51.343955627542137</v>
      </c>
      <c r="R14"/>
      <c r="S14" s="40">
        <f t="shared" si="2"/>
        <v>106.2956468001675</v>
      </c>
      <c r="T14" s="41">
        <f t="shared" si="2"/>
        <v>127.50845218449194</v>
      </c>
      <c r="U14" s="42">
        <f t="shared" si="2"/>
        <v>190.15968545686911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119294.62700000001</v>
      </c>
      <c r="G15" s="34">
        <v>116295.02957</v>
      </c>
      <c r="H15" s="37">
        <v>115761.95652000001</v>
      </c>
      <c r="I15" s="255">
        <v>0</v>
      </c>
      <c r="J15" s="31">
        <v>190595.58391000002</v>
      </c>
      <c r="K15" s="34">
        <v>128586.60620000001</v>
      </c>
      <c r="L15" s="37">
        <v>105479.8312</v>
      </c>
      <c r="M15"/>
      <c r="N15" s="40">
        <f t="shared" si="0"/>
        <v>97.48555529663544</v>
      </c>
      <c r="O15" s="41">
        <f t="shared" si="0"/>
        <v>97.038701097577515</v>
      </c>
      <c r="P15" s="41">
        <f>IF(+$F15=0," ",+K15/$J15*100)</f>
        <v>67.465679719378542</v>
      </c>
      <c r="Q15" s="42">
        <f>IF(+$F15=0," ",+L15/$J15*100)</f>
        <v>55.342222015914068</v>
      </c>
      <c r="R15"/>
      <c r="S15" s="40">
        <f t="shared" si="2"/>
        <v>-37.409553488746418</v>
      </c>
      <c r="T15" s="41">
        <f t="shared" si="2"/>
        <v>-9.5589867352763314</v>
      </c>
      <c r="U15" s="42">
        <f t="shared" si="2"/>
        <v>9.7479539007832692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263203.337</v>
      </c>
      <c r="G16" s="34">
        <v>263203.30981000001</v>
      </c>
      <c r="H16" s="37">
        <v>263203.30981000001</v>
      </c>
      <c r="I16" s="255">
        <v>0</v>
      </c>
      <c r="J16" s="31">
        <v>257894.99699999997</v>
      </c>
      <c r="K16" s="34">
        <v>257894.97641</v>
      </c>
      <c r="L16" s="37">
        <v>257894.97641</v>
      </c>
      <c r="M16"/>
      <c r="N16" s="40">
        <f t="shared" si="0"/>
        <v>99.999989669583869</v>
      </c>
      <c r="O16" s="41">
        <f t="shared" si="0"/>
        <v>99.999989669583869</v>
      </c>
      <c r="P16" s="41">
        <f>IF(+$J16=0," ",+K16/$J16*100)</f>
        <v>99.999992016130506</v>
      </c>
      <c r="Q16" s="42">
        <f>IF(+$J16=0," ",+L16/$J16*100)</f>
        <v>99.999992016130506</v>
      </c>
      <c r="R16"/>
      <c r="S16" s="40">
        <f t="shared" si="2"/>
        <v>2.0583338419705832</v>
      </c>
      <c r="T16" s="41">
        <f t="shared" si="2"/>
        <v>2.0583314471239733</v>
      </c>
      <c r="U16" s="42">
        <f t="shared" si="2"/>
        <v>2.0583314471239733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f>SUM(F9,F10,F11,F12,F13,F14,F15,F16)</f>
        <v>18452546.658020005</v>
      </c>
      <c r="G18" s="269">
        <f>SUM(G9,G10,G11,G12,G13,G14,G15,G16)</f>
        <v>18084943.699870002</v>
      </c>
      <c r="H18" s="39">
        <f>SUM(H9,H10,H11,H12,H13,H14,H15,H16)</f>
        <v>17528362.647549998</v>
      </c>
      <c r="I18"/>
      <c r="J18" s="33">
        <f>SUM(J9:J17)</f>
        <v>17242072.869220003</v>
      </c>
      <c r="K18" s="269">
        <f t="shared" ref="K18:L18" si="3">SUM(K9:K17)</f>
        <v>16889216.237260003</v>
      </c>
      <c r="L18" s="39">
        <f t="shared" si="3"/>
        <v>16214023.44358</v>
      </c>
      <c r="M18"/>
      <c r="N18" s="46">
        <f>IF(+$F18=0," ",+G18/$F18*100)</f>
        <v>98.007847019911296</v>
      </c>
      <c r="O18" s="47">
        <f>IF(+$F18=0," ",+H18/$F18*100)</f>
        <v>94.991563887641874</v>
      </c>
      <c r="P18" s="47">
        <f>IF(+$J18=0," ",+K18/$J18*100)</f>
        <v>97.953513857432355</v>
      </c>
      <c r="Q18" s="48">
        <f>IF(+$J18=0," ",+L18/$J18*100)</f>
        <v>94.037553179146784</v>
      </c>
      <c r="R18"/>
      <c r="S18" s="46">
        <f>IF(+J18=0," ",(+F18/J18-1)*100)</f>
        <v>7.0204655668802962</v>
      </c>
      <c r="T18" s="47">
        <f>IF(+K18=0," ",(+G18/K18-1)*100)</f>
        <v>7.0798280145887071</v>
      </c>
      <c r="U18" s="48">
        <f>IF(+L18=0," ",(+H18/L18-1)*100)</f>
        <v>8.1061878844785884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f>SUM(F9,F10,F11,F12)</f>
        <v>17064857.75694</v>
      </c>
      <c r="G20" s="270">
        <f>SUM(G9,G10,G11,G12)</f>
        <v>16877910.59155</v>
      </c>
      <c r="H20" s="37">
        <f>SUM(H9,H10,H11,H12)</f>
        <v>16494805.43344</v>
      </c>
      <c r="I20"/>
      <c r="J20" s="31">
        <f>SUM(J9,J10,J11,J12)</f>
        <v>16147134.702920001</v>
      </c>
      <c r="K20" s="270">
        <f>SUM(K9,K10,K11,K12)</f>
        <v>15977858.001680002</v>
      </c>
      <c r="L20" s="37">
        <f>SUM(L9,L10,L11,L12)</f>
        <v>15464823.221860001</v>
      </c>
      <c r="M20"/>
      <c r="N20" s="40">
        <f t="shared" ref="N20:O22" si="4">IF(+$F20=0," ",+G20/$F20*100)</f>
        <v>98.904490338842862</v>
      </c>
      <c r="O20" s="41">
        <f t="shared" si="4"/>
        <v>96.659495604244526</v>
      </c>
      <c r="P20" s="41">
        <f t="shared" ref="P20:Q22" si="5">IF(+$J20=0," ",+K20/$J20*100)</f>
        <v>98.951661057181937</v>
      </c>
      <c r="Q20" s="42">
        <f t="shared" si="5"/>
        <v>95.774411413458921</v>
      </c>
      <c r="R20"/>
      <c r="S20" s="40">
        <f t="shared" ref="S20:U22" si="6">IF(+J20=0," ",(+F20/J20-1)*100)</f>
        <v>5.6835040451730379</v>
      </c>
      <c r="T20" s="41">
        <f t="shared" si="6"/>
        <v>5.6331242258841119</v>
      </c>
      <c r="U20" s="42">
        <f t="shared" si="6"/>
        <v>6.6601615602310149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f>SUM(F13,F14)</f>
        <v>1005190.9370799999</v>
      </c>
      <c r="G21" s="270">
        <f>SUM(G13,G14)</f>
        <v>827534.7689400001</v>
      </c>
      <c r="H21" s="37">
        <f>SUM(H13,H14)</f>
        <v>654591.94778000005</v>
      </c>
      <c r="I21"/>
      <c r="J21" s="31">
        <f>SUM(J13,J14)</f>
        <v>646447.58538999991</v>
      </c>
      <c r="K21" s="270">
        <f>SUM(K13,K14)</f>
        <v>524876.65296999994</v>
      </c>
      <c r="L21" s="37">
        <f>SUM(L13,L14)</f>
        <v>385825.41411000001</v>
      </c>
      <c r="M21"/>
      <c r="N21" s="40">
        <f t="shared" si="4"/>
        <v>82.326127147934997</v>
      </c>
      <c r="O21" s="41">
        <f t="shared" si="4"/>
        <v>65.121154960025578</v>
      </c>
      <c r="P21" s="41">
        <f t="shared" si="5"/>
        <v>81.19400007555808</v>
      </c>
      <c r="Q21" s="42">
        <f t="shared" si="5"/>
        <v>59.683943884983762</v>
      </c>
      <c r="R21"/>
      <c r="S21" s="40">
        <f t="shared" si="6"/>
        <v>55.494576791337423</v>
      </c>
      <c r="T21" s="41">
        <f t="shared" si="6"/>
        <v>57.662712612080888</v>
      </c>
      <c r="U21" s="42">
        <f t="shared" si="6"/>
        <v>69.660142603611348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f>SUM(F15,F16)</f>
        <v>382497.96400000004</v>
      </c>
      <c r="G22" s="270">
        <f>SUM(G15,G16)</f>
        <v>379498.33938000002</v>
      </c>
      <c r="H22" s="37">
        <f>SUM(H15,H16)</f>
        <v>378965.26633000001</v>
      </c>
      <c r="I22"/>
      <c r="J22" s="31">
        <f>SUM(J15,J16)</f>
        <v>448490.58091000002</v>
      </c>
      <c r="K22" s="270">
        <f>SUM(K15,K16)</f>
        <v>386481.58261000004</v>
      </c>
      <c r="L22" s="37">
        <f>SUM(L15,L16)</f>
        <v>363374.80761000002</v>
      </c>
      <c r="M22"/>
      <c r="N22" s="40">
        <f t="shared" si="4"/>
        <v>99.215780238767493</v>
      </c>
      <c r="O22" s="41">
        <f t="shared" si="4"/>
        <v>99.0764139936703</v>
      </c>
      <c r="P22" s="41">
        <f t="shared" si="5"/>
        <v>86.173846020538051</v>
      </c>
      <c r="Q22" s="42">
        <f t="shared" si="5"/>
        <v>81.021725556131486</v>
      </c>
      <c r="R22"/>
      <c r="S22" s="40">
        <f t="shared" si="6"/>
        <v>-14.714381911008944</v>
      </c>
      <c r="T22" s="41">
        <f t="shared" si="6"/>
        <v>-1.8068760697057207</v>
      </c>
      <c r="U22" s="42">
        <f t="shared" si="6"/>
        <v>4.2904621876629356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f>SUM(F20,F21,F22)</f>
        <v>18452546.658020001</v>
      </c>
      <c r="G24" s="52">
        <f>SUM(G20,G21,G22)</f>
        <v>18084943.699870002</v>
      </c>
      <c r="H24" s="53">
        <f>SUM(H20,H21,H22)</f>
        <v>17528362.647549998</v>
      </c>
      <c r="I24"/>
      <c r="J24" s="51">
        <f>SUM(J20:J23)</f>
        <v>17242072.869220003</v>
      </c>
      <c r="K24" s="52">
        <f t="shared" ref="K24:L24" si="7">SUM(K20:K23)</f>
        <v>16889216.237260003</v>
      </c>
      <c r="L24" s="53">
        <f t="shared" si="7"/>
        <v>16214023.44358</v>
      </c>
      <c r="M24"/>
      <c r="N24" s="54">
        <f>IF(+$F24=0," ",+G24/$F24*100)</f>
        <v>98.007847019911324</v>
      </c>
      <c r="O24" s="55">
        <f>IF(+$F24=0," ",+H24/$F24*100)</f>
        <v>94.991563887641888</v>
      </c>
      <c r="P24" s="55">
        <f>IF(+$J24=0," ",+K24/$J24*100)</f>
        <v>97.953513857432355</v>
      </c>
      <c r="Q24" s="56">
        <f>IF(+$J24=0," ",+L24/$J24*100)</f>
        <v>94.037553179146784</v>
      </c>
      <c r="R24"/>
      <c r="S24" s="54">
        <f>IF(+J24=0," ",(+F24/J24-1)*100)</f>
        <v>7.020465566880274</v>
      </c>
      <c r="T24" s="55">
        <f>IF(+K24=0," ",(+G24/K24-1)*100)</f>
        <v>7.0798280145887071</v>
      </c>
      <c r="U24" s="56">
        <f>IF(+L24=0," ",(+H24/L24-1)*100)</f>
        <v>8.1061878844785884</v>
      </c>
    </row>
    <row r="25" spans="2:31" ht="6.75" customHeight="1" x14ac:dyDescent="0.2">
      <c r="F25" s="11"/>
      <c r="J25" s="11"/>
    </row>
    <row r="26" spans="2:31" x14ac:dyDescent="0.2">
      <c r="C26" s="315" t="s">
        <v>27</v>
      </c>
      <c r="D26" s="315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P18" sqref="P18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2022-ko 4.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2022</v>
      </c>
      <c r="G5" s="267"/>
      <c r="H5" s="268"/>
      <c r="I5"/>
      <c r="J5" s="109">
        <v>2021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219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6">
        <v>2022</v>
      </c>
      <c r="O6" s="317"/>
      <c r="P6" s="320">
        <v>2021</v>
      </c>
      <c r="Q6" s="289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7892581.9550000001</v>
      </c>
      <c r="G9" s="34">
        <v>8362820.4678400001</v>
      </c>
      <c r="H9" s="37">
        <v>8225937.1406300003</v>
      </c>
      <c r="I9" s="255">
        <v>0</v>
      </c>
      <c r="J9" s="31">
        <v>7330475.6309200004</v>
      </c>
      <c r="K9" s="34">
        <v>7794879.6746199997</v>
      </c>
      <c r="L9" s="37">
        <v>7650574.0970799997</v>
      </c>
      <c r="M9"/>
      <c r="N9" s="40">
        <f t="shared" ref="N9:O25" si="0">IF(+$F9=0," ",+G9/$F9*100)</f>
        <v>105.95798074091711</v>
      </c>
      <c r="O9" s="41">
        <f t="shared" si="0"/>
        <v>104.22365187375493</v>
      </c>
      <c r="P9" s="41">
        <f t="shared" ref="P9:Q22" si="1">IF(+$J9=0," ",+K9/$J9*100)</f>
        <v>106.33525117716974</v>
      </c>
      <c r="Q9" s="42">
        <f t="shared" si="1"/>
        <v>104.3666807213685</v>
      </c>
      <c r="R9"/>
      <c r="S9" s="40">
        <f t="shared" ref="S9:U25" si="2">IF(+J9=0," ",(+F9/J9-1)*100)</f>
        <v>7.6680743840008336</v>
      </c>
      <c r="T9" s="41">
        <f t="shared" si="2"/>
        <v>7.286075179187268</v>
      </c>
      <c r="U9" s="42">
        <f t="shared" si="2"/>
        <v>7.5205211563090346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6362781.9550000001</v>
      </c>
      <c r="G10" s="34">
        <v>6541283.9671999998</v>
      </c>
      <c r="H10" s="37">
        <v>6436941.9974499997</v>
      </c>
      <c r="I10" s="255">
        <v>0</v>
      </c>
      <c r="J10" s="31">
        <v>5927923.824</v>
      </c>
      <c r="K10" s="34">
        <v>6152215.3666200005</v>
      </c>
      <c r="L10" s="37">
        <v>6052024.8615299994</v>
      </c>
      <c r="M10"/>
      <c r="N10" s="40">
        <f t="shared" si="0"/>
        <v>102.80540828622502</v>
      </c>
      <c r="O10" s="41">
        <f t="shared" si="0"/>
        <v>101.16552858442247</v>
      </c>
      <c r="P10" s="41">
        <f t="shared" si="1"/>
        <v>103.78364414387254</v>
      </c>
      <c r="Q10" s="42">
        <f t="shared" si="1"/>
        <v>102.09349919490462</v>
      </c>
      <c r="R10"/>
      <c r="S10" s="40">
        <f t="shared" si="2"/>
        <v>7.3357577443795341</v>
      </c>
      <c r="T10" s="41">
        <f t="shared" si="2"/>
        <v>6.3240406486899658</v>
      </c>
      <c r="U10" s="42">
        <f t="shared" si="2"/>
        <v>6.3601380484529235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1086600</v>
      </c>
      <c r="G11" s="34">
        <v>1359629.17089</v>
      </c>
      <c r="H11" s="37">
        <v>1334266.2780899999</v>
      </c>
      <c r="I11" s="255">
        <v>0</v>
      </c>
      <c r="J11" s="31">
        <v>1009151.80692</v>
      </c>
      <c r="K11" s="34">
        <v>1166218.4820399999</v>
      </c>
      <c r="L11" s="37">
        <v>1140508.37317</v>
      </c>
      <c r="M11"/>
      <c r="N11" s="40">
        <f t="shared" si="0"/>
        <v>125.12692535339592</v>
      </c>
      <c r="O11" s="41">
        <f t="shared" si="0"/>
        <v>122.79277361402538</v>
      </c>
      <c r="P11" s="41">
        <f t="shared" si="1"/>
        <v>115.56422671425206</v>
      </c>
      <c r="Q11" s="42">
        <f t="shared" si="1"/>
        <v>113.01653183884288</v>
      </c>
      <c r="R11"/>
      <c r="S11" s="40">
        <f t="shared" si="2"/>
        <v>7.6745830061363263</v>
      </c>
      <c r="T11" s="41">
        <f t="shared" si="2"/>
        <v>16.584430089950008</v>
      </c>
      <c r="U11" s="42">
        <f t="shared" si="2"/>
        <v>16.988731470813946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443200</v>
      </c>
      <c r="G12" s="34">
        <v>461907.32974999998</v>
      </c>
      <c r="H12" s="37">
        <v>454728.86508999998</v>
      </c>
      <c r="I12" s="255">
        <v>0</v>
      </c>
      <c r="J12" s="31">
        <v>393400</v>
      </c>
      <c r="K12" s="34">
        <v>476445.82595999993</v>
      </c>
      <c r="L12" s="37">
        <v>458040.86237999995</v>
      </c>
      <c r="M12"/>
      <c r="N12" s="40">
        <f t="shared" si="0"/>
        <v>104.22096790388086</v>
      </c>
      <c r="O12" s="41">
        <f t="shared" si="0"/>
        <v>102.60127822427798</v>
      </c>
      <c r="P12" s="41">
        <f t="shared" si="1"/>
        <v>121.10976765632941</v>
      </c>
      <c r="Q12" s="42">
        <f t="shared" si="1"/>
        <v>116.43133258261311</v>
      </c>
      <c r="R12"/>
      <c r="S12" s="40">
        <f t="shared" si="2"/>
        <v>12.658871377732584</v>
      </c>
      <c r="T12" s="41">
        <f t="shared" si="2"/>
        <v>-3.0514479124055804</v>
      </c>
      <c r="U12" s="42">
        <f t="shared" si="2"/>
        <v>-0.72307900059193075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8659305.4350000005</v>
      </c>
      <c r="G13" s="34">
        <v>9007873.8269100003</v>
      </c>
      <c r="H13" s="37">
        <v>8663235.1853200011</v>
      </c>
      <c r="I13" s="255">
        <v>0</v>
      </c>
      <c r="J13" s="31">
        <v>7586029.257029999</v>
      </c>
      <c r="K13" s="226">
        <v>8152068.1187399998</v>
      </c>
      <c r="L13" s="120">
        <v>7980804.2808100004</v>
      </c>
      <c r="M13"/>
      <c r="N13" s="40">
        <f t="shared" si="0"/>
        <v>104.02536201692484</v>
      </c>
      <c r="O13" s="41">
        <f t="shared" si="0"/>
        <v>100.04538181900962</v>
      </c>
      <c r="P13" s="41">
        <f t="shared" si="1"/>
        <v>107.46159608052461</v>
      </c>
      <c r="Q13" s="42">
        <f t="shared" si="1"/>
        <v>105.20397444307457</v>
      </c>
      <c r="R13"/>
      <c r="S13" s="40">
        <f t="shared" si="2"/>
        <v>14.148062729594567</v>
      </c>
      <c r="T13" s="41">
        <f t="shared" si="2"/>
        <v>10.498019590914254</v>
      </c>
      <c r="U13" s="42">
        <f t="shared" si="2"/>
        <v>8.5509039001359746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237500</v>
      </c>
      <c r="G14" s="34">
        <v>224816.92012999998</v>
      </c>
      <c r="H14" s="37">
        <v>223730.23323000001</v>
      </c>
      <c r="I14" s="255">
        <v>0</v>
      </c>
      <c r="J14" s="31">
        <v>175000</v>
      </c>
      <c r="K14" s="226">
        <v>224356.16458000004</v>
      </c>
      <c r="L14" s="120">
        <v>222742.27308000001</v>
      </c>
      <c r="M14"/>
      <c r="N14" s="40">
        <f t="shared" si="0"/>
        <v>94.659755844210522</v>
      </c>
      <c r="O14" s="41">
        <f t="shared" si="0"/>
        <v>94.202203465263167</v>
      </c>
      <c r="P14" s="41">
        <f t="shared" si="1"/>
        <v>128.20352261714288</v>
      </c>
      <c r="Q14" s="42">
        <f t="shared" si="1"/>
        <v>127.28129890285716</v>
      </c>
      <c r="R14"/>
      <c r="S14" s="40">
        <f t="shared" si="2"/>
        <v>35.714285714285722</v>
      </c>
      <c r="T14" s="41">
        <f t="shared" si="2"/>
        <v>0.20536790279976902</v>
      </c>
      <c r="U14" s="42">
        <f t="shared" si="2"/>
        <v>0.44354407286000264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6533965.4349999996</v>
      </c>
      <c r="G15" s="226">
        <v>7088551.0847699996</v>
      </c>
      <c r="H15" s="37">
        <v>6815860.93463</v>
      </c>
      <c r="I15" s="255">
        <v>0</v>
      </c>
      <c r="J15" s="31">
        <v>5848479.25703</v>
      </c>
      <c r="K15" s="226">
        <v>6266824.3147899993</v>
      </c>
      <c r="L15" s="120">
        <v>6140935.4168299995</v>
      </c>
      <c r="M15"/>
      <c r="N15" s="40">
        <f t="shared" si="0"/>
        <v>108.48773467333163</v>
      </c>
      <c r="O15" s="41">
        <f t="shared" si="0"/>
        <v>104.31430962459629</v>
      </c>
      <c r="P15" s="41">
        <f t="shared" si="1"/>
        <v>107.15305704909768</v>
      </c>
      <c r="Q15" s="42">
        <f t="shared" si="1"/>
        <v>105.0005505182986</v>
      </c>
      <c r="R15"/>
      <c r="S15" s="40">
        <f t="shared" si="2"/>
        <v>11.720759326384389</v>
      </c>
      <c r="T15" s="41">
        <f t="shared" si="2"/>
        <v>13.11233136120773</v>
      </c>
      <c r="U15" s="42">
        <f t="shared" si="2"/>
        <v>10.990597881070086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1599370</v>
      </c>
      <c r="G16" s="34">
        <v>1446592.2406599999</v>
      </c>
      <c r="H16" s="37">
        <v>1377246.5155400001</v>
      </c>
      <c r="I16" s="255">
        <v>0</v>
      </c>
      <c r="J16" s="31">
        <v>1473041.0719999999</v>
      </c>
      <c r="K16" s="34">
        <v>1547701.1629300001</v>
      </c>
      <c r="L16" s="120">
        <v>1503983.6377699999</v>
      </c>
      <c r="M16"/>
      <c r="N16" s="40">
        <f t="shared" si="0"/>
        <v>90.447628795088065</v>
      </c>
      <c r="O16" s="41">
        <f t="shared" si="0"/>
        <v>86.111813747913246</v>
      </c>
      <c r="P16" s="41">
        <f t="shared" si="1"/>
        <v>105.06843239806147</v>
      </c>
      <c r="Q16" s="42">
        <f t="shared" si="1"/>
        <v>102.10059083607142</v>
      </c>
      <c r="R16"/>
      <c r="S16" s="40">
        <f t="shared" si="2"/>
        <v>8.5760628404256689</v>
      </c>
      <c r="T16" s="41">
        <f t="shared" si="2"/>
        <v>-6.532845273475651</v>
      </c>
      <c r="U16" s="42">
        <f t="shared" si="2"/>
        <v>-8.4267620369804508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288470</v>
      </c>
      <c r="G17" s="34">
        <v>247913.58134999999</v>
      </c>
      <c r="H17" s="37">
        <v>246397.50192000001</v>
      </c>
      <c r="I17" s="255">
        <v>0</v>
      </c>
      <c r="J17" s="31">
        <v>89508.928</v>
      </c>
      <c r="K17" s="34">
        <v>113186.47644</v>
      </c>
      <c r="L17" s="120">
        <v>113142.95313000001</v>
      </c>
      <c r="M17"/>
      <c r="N17" s="40">
        <f t="shared" si="0"/>
        <v>85.94085393628454</v>
      </c>
      <c r="O17" s="41">
        <f t="shared" si="0"/>
        <v>85.415295150275597</v>
      </c>
      <c r="P17" s="41">
        <f t="shared" si="1"/>
        <v>126.45272261555853</v>
      </c>
      <c r="Q17" s="42">
        <f t="shared" si="1"/>
        <v>126.40409806941271</v>
      </c>
      <c r="R17"/>
      <c r="S17" s="40">
        <f t="shared" si="2"/>
        <v>222.28070031181693</v>
      </c>
      <c r="T17" s="41">
        <f t="shared" si="2"/>
        <v>119.03109730729949</v>
      </c>
      <c r="U17" s="42">
        <f t="shared" si="2"/>
        <v>117.77538512442041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208018.61300000001</v>
      </c>
      <c r="G18" s="34">
        <v>180777.52430999995</v>
      </c>
      <c r="H18" s="37">
        <v>117480.96350000001</v>
      </c>
      <c r="I18" s="255">
        <v>0</v>
      </c>
      <c r="J18" s="31">
        <v>172450.587</v>
      </c>
      <c r="K18" s="34">
        <v>242185.43644999998</v>
      </c>
      <c r="L18" s="37">
        <v>166929.21179</v>
      </c>
      <c r="M18"/>
      <c r="N18" s="40">
        <f t="shared" si="0"/>
        <v>86.904494604047727</v>
      </c>
      <c r="O18" s="41">
        <f t="shared" si="0"/>
        <v>56.476178648494312</v>
      </c>
      <c r="P18" s="41">
        <f t="shared" si="1"/>
        <v>140.4375831147504</v>
      </c>
      <c r="Q18" s="42">
        <f t="shared" si="1"/>
        <v>96.798285638772569</v>
      </c>
      <c r="R18"/>
      <c r="S18" s="40">
        <f t="shared" si="2"/>
        <v>20.625053598686804</v>
      </c>
      <c r="T18" s="41">
        <f t="shared" si="2"/>
        <v>-25.355741055337123</v>
      </c>
      <c r="U18" s="42">
        <f t="shared" si="2"/>
        <v>-29.622285853842524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361903.42927000002</v>
      </c>
      <c r="G19" s="34">
        <v>382771.13406000001</v>
      </c>
      <c r="H19" s="37">
        <v>376801.81698</v>
      </c>
      <c r="I19" s="255">
        <v>0</v>
      </c>
      <c r="J19" s="31">
        <v>445308.93998999998</v>
      </c>
      <c r="K19" s="34">
        <v>593171.41834999993</v>
      </c>
      <c r="L19" s="37">
        <v>552380.63614999992</v>
      </c>
      <c r="M19"/>
      <c r="N19" s="40">
        <f t="shared" si="0"/>
        <v>105.76609755593987</v>
      </c>
      <c r="O19" s="41">
        <f t="shared" si="0"/>
        <v>104.11667492072449</v>
      </c>
      <c r="P19" s="41">
        <f t="shared" si="1"/>
        <v>133.20447111691053</v>
      </c>
      <c r="Q19" s="42">
        <f t="shared" si="1"/>
        <v>124.0443625862091</v>
      </c>
      <c r="R19"/>
      <c r="S19" s="40">
        <f t="shared" si="2"/>
        <v>-18.729808281386163</v>
      </c>
      <c r="T19" s="41">
        <f t="shared" si="2"/>
        <v>-35.470401604187465</v>
      </c>
      <c r="U19" s="42">
        <f t="shared" si="2"/>
        <v>-31.785838908792087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1228.42</v>
      </c>
      <c r="G20" s="34">
        <v>9501.4323800000002</v>
      </c>
      <c r="H20" s="37">
        <v>8221.9958499999993</v>
      </c>
      <c r="I20" s="255">
        <v>0</v>
      </c>
      <c r="J20" s="31">
        <v>1207.01</v>
      </c>
      <c r="K20" s="34">
        <v>3424.6961500000002</v>
      </c>
      <c r="L20" s="37">
        <v>3203.6048499999997</v>
      </c>
      <c r="M20"/>
      <c r="N20" s="40">
        <f t="shared" si="0"/>
        <v>773.46773741879804</v>
      </c>
      <c r="O20" s="41">
        <f t="shared" si="0"/>
        <v>669.31471727910639</v>
      </c>
      <c r="P20" s="41">
        <f t="shared" si="1"/>
        <v>283.73386715934419</v>
      </c>
      <c r="Q20" s="42">
        <f t="shared" si="1"/>
        <v>265.41659555430357</v>
      </c>
      <c r="R20"/>
      <c r="S20" s="40">
        <f t="shared" si="2"/>
        <v>1.7738046909304916</v>
      </c>
      <c r="T20" s="41">
        <f t="shared" si="2"/>
        <v>177.43869715273863</v>
      </c>
      <c r="U20" s="42">
        <f t="shared" si="2"/>
        <v>156.64825204644072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6106.1729999999998</v>
      </c>
      <c r="G21" s="34">
        <v>2057.0638799999997</v>
      </c>
      <c r="H21" s="37">
        <v>2001.8576199999998</v>
      </c>
      <c r="I21" s="255">
        <v>0</v>
      </c>
      <c r="J21" s="31">
        <v>2383.0940000000001</v>
      </c>
      <c r="K21" s="34">
        <v>5222.5108300000002</v>
      </c>
      <c r="L21" s="37">
        <v>5126.7462699999996</v>
      </c>
      <c r="M21"/>
      <c r="N21" s="40">
        <f t="shared" si="0"/>
        <v>33.688267266584155</v>
      </c>
      <c r="O21" s="41">
        <f t="shared" si="0"/>
        <v>32.784161536202788</v>
      </c>
      <c r="P21" s="41">
        <f t="shared" si="1"/>
        <v>219.14833531535055</v>
      </c>
      <c r="Q21" s="42">
        <f t="shared" si="1"/>
        <v>215.12983835299821</v>
      </c>
      <c r="R21"/>
      <c r="S21" s="40">
        <f t="shared" si="2"/>
        <v>156.22879332498005</v>
      </c>
      <c r="T21" s="41">
        <f t="shared" si="2"/>
        <v>-60.611591876775492</v>
      </c>
      <c r="U21" s="42">
        <f t="shared" si="2"/>
        <v>-60.952668328561543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75536.320989999993</v>
      </c>
      <c r="G22" s="34">
        <v>72731.211749999988</v>
      </c>
      <c r="H22" s="37">
        <v>62537.857459999992</v>
      </c>
      <c r="I22" s="255">
        <v>0</v>
      </c>
      <c r="J22" s="31">
        <v>37313.561849999998</v>
      </c>
      <c r="K22" s="34">
        <v>49867.08425</v>
      </c>
      <c r="L22" s="37">
        <v>48140.773139999998</v>
      </c>
      <c r="M22"/>
      <c r="N22" s="40">
        <f t="shared" si="0"/>
        <v>96.286410029988929</v>
      </c>
      <c r="O22" s="41">
        <f t="shared" si="0"/>
        <v>82.791770422971993</v>
      </c>
      <c r="P22" s="41">
        <f t="shared" si="1"/>
        <v>133.64332370751683</v>
      </c>
      <c r="Q22" s="42">
        <f t="shared" si="1"/>
        <v>129.01682592920301</v>
      </c>
      <c r="R22"/>
      <c r="S22" s="40">
        <f t="shared" si="2"/>
        <v>102.43664031232117</v>
      </c>
      <c r="T22" s="41">
        <f t="shared" si="2"/>
        <v>45.850139112554977</v>
      </c>
      <c r="U22" s="42">
        <f t="shared" si="2"/>
        <v>29.906217497029573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120526.42679</v>
      </c>
      <c r="G23" s="34">
        <v>2868.8246799999997</v>
      </c>
      <c r="H23" s="37">
        <v>1703.5548600000002</v>
      </c>
      <c r="I23" s="255">
        <v>0</v>
      </c>
      <c r="J23" s="31">
        <v>74998.150679999992</v>
      </c>
      <c r="K23" s="34">
        <v>2928.01386</v>
      </c>
      <c r="L23" s="37">
        <v>1455.6102900000001</v>
      </c>
      <c r="M23"/>
      <c r="N23" s="40">
        <f t="shared" si="0"/>
        <v>2.3802453589688799</v>
      </c>
      <c r="O23" s="41">
        <f t="shared" si="0"/>
        <v>1.413428494788284</v>
      </c>
      <c r="P23" s="41">
        <f>IF(+$F23=0," ",+K23/$J23*100)</f>
        <v>3.9041147460997641</v>
      </c>
      <c r="Q23" s="42">
        <f>IF(+$F23=0," ",+L23/$J23*100)</f>
        <v>1.940861576988421</v>
      </c>
      <c r="R23"/>
      <c r="S23" s="40">
        <f t="shared" si="2"/>
        <v>60.705865007603691</v>
      </c>
      <c r="T23" s="41">
        <f t="shared" si="2"/>
        <v>-2.0214788190927591</v>
      </c>
      <c r="U23" s="42">
        <f t="shared" si="2"/>
        <v>17.033719238134815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362403.337</v>
      </c>
      <c r="G24" s="34">
        <v>90000</v>
      </c>
      <c r="H24" s="37">
        <v>90000</v>
      </c>
      <c r="I24" s="255">
        <v>0</v>
      </c>
      <c r="J24" s="31">
        <v>653361.33000000007</v>
      </c>
      <c r="K24" s="34">
        <v>617140</v>
      </c>
      <c r="L24" s="37">
        <v>617140</v>
      </c>
      <c r="M24"/>
      <c r="N24" s="40">
        <f t="shared" si="0"/>
        <v>24.8342084112763</v>
      </c>
      <c r="O24" s="41">
        <f t="shared" si="0"/>
        <v>24.8342084112763</v>
      </c>
      <c r="P24" s="41">
        <f>IF(+$J24=0," ",+K24/$J24*100)</f>
        <v>94.456156442561408</v>
      </c>
      <c r="Q24" s="42">
        <f>IF(+$J24=0," ",+L24/$J24*100)</f>
        <v>94.456156442561408</v>
      </c>
      <c r="R24"/>
      <c r="S24" s="40">
        <f t="shared" si="2"/>
        <v>-44.532478376092456</v>
      </c>
      <c r="T24" s="41">
        <f t="shared" si="2"/>
        <v>-85.416599150921996</v>
      </c>
      <c r="U24" s="42">
        <f t="shared" si="2"/>
        <v>-85.416599150921996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f>SUM(F9,F13,F18,F19,F20,F21,F22,F23,F24,F25)</f>
        <v>17687610.110050004</v>
      </c>
      <c r="G27" s="269">
        <f>SUM(G9,G13,G18,G19,G20,G21,G22,G23,G24,G25)</f>
        <v>18111401.48581</v>
      </c>
      <c r="H27" s="39">
        <f>SUM(H9,H13,H18,H19,H20,H21,H22,H23,H24,H25)</f>
        <v>17547920.372220002</v>
      </c>
      <c r="I27"/>
      <c r="J27" s="33">
        <f>SUM(J9,J13,J18,J19,J20,J21,J22,J23,J24,J25)</f>
        <v>16303527.56147</v>
      </c>
      <c r="K27" s="269">
        <f>SUM(K9,K13,K18,K19,K20,K21,K22,K23,K24,K25)</f>
        <v>17460886.953249998</v>
      </c>
      <c r="L27" s="39">
        <f>SUM(L9,L13,L18,L19,L20,L21,L22,L23,L24,L25)</f>
        <v>17025754.960379999</v>
      </c>
      <c r="M27"/>
      <c r="N27" s="46">
        <f>IF(+$F27=0," ",+G27/$F27*100)</f>
        <v>102.39597872817879</v>
      </c>
      <c r="O27" s="47">
        <f>IF(+$F27=0," ",+H27/$F27*100)</f>
        <v>99.210239614278748</v>
      </c>
      <c r="P27" s="47">
        <f>IF(+$J27=0," ",+K27/$J27*100)</f>
        <v>107.09882807519016</v>
      </c>
      <c r="Q27" s="48">
        <f>IF(+$J27=0," ",+L27/$J27*100)</f>
        <v>104.42988424552262</v>
      </c>
      <c r="R27"/>
      <c r="S27" s="46">
        <f>IF(+J27=0," ",(+F27/J27-1)*100)</f>
        <v>8.4894667326535824</v>
      </c>
      <c r="T27" s="47">
        <f>IF(+K27=0," ",(+G27/K27-1)*100)</f>
        <v>3.7255526268608063</v>
      </c>
      <c r="U27" s="48">
        <f>IF(+L27=0," ",(+H27/L27-1)*100)</f>
        <v>3.0669148772263899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f>SUM(F9,F13,F18,F19,F20)</f>
        <v>17123037.852270003</v>
      </c>
      <c r="G29" s="270">
        <f>SUM(G9,G13,G18,G19,G20)</f>
        <v>17943744.385499999</v>
      </c>
      <c r="H29" s="37">
        <f>SUM(H9,H13,H18,H19,H20)</f>
        <v>17391677.102280002</v>
      </c>
      <c r="I29"/>
      <c r="J29" s="31">
        <f>SUM(J9,J13,J18,J19,J20)</f>
        <v>15535471.424939999</v>
      </c>
      <c r="K29" s="164">
        <f>SUM(K9,K13,K18,K19,K20)</f>
        <v>16785729.344310001</v>
      </c>
      <c r="L29" s="37">
        <f>SUM(L9,L13,L18,L19,L20)</f>
        <v>16353891.83068</v>
      </c>
      <c r="M29"/>
      <c r="N29" s="40">
        <f t="shared" ref="N29:O32" si="3">IF(+$F29=0," ",+G29/$F29*100)</f>
        <v>104.79299608113169</v>
      </c>
      <c r="O29" s="41">
        <f t="shared" si="3"/>
        <v>101.56887610906253</v>
      </c>
      <c r="P29" s="41">
        <f t="shared" ref="P29:Q32" si="4">IF(+$J29=0," ",+K29/$J29*100)</f>
        <v>108.04776298814396</v>
      </c>
      <c r="Q29" s="42">
        <f t="shared" si="4"/>
        <v>105.26807576901814</v>
      </c>
      <c r="R29"/>
      <c r="S29" s="40">
        <f t="shared" ref="S29:U32" si="5">IF(+J29=0," ",(+F29/J29-1)*100)</f>
        <v>10.21897813014796</v>
      </c>
      <c r="T29" s="41">
        <f t="shared" si="5"/>
        <v>6.8988068223710508</v>
      </c>
      <c r="U29" s="42">
        <f t="shared" si="5"/>
        <v>6.3458000232893275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f>SUM(F21,F22)</f>
        <v>81642.493989999988</v>
      </c>
      <c r="G30" s="270">
        <f>SUM(G21,G22)</f>
        <v>74788.275629999989</v>
      </c>
      <c r="H30" s="37">
        <f>SUM(H21,H22)</f>
        <v>64539.715079999994</v>
      </c>
      <c r="I30"/>
      <c r="J30" s="31">
        <f>SUM(J21,J22)</f>
        <v>39696.655849999996</v>
      </c>
      <c r="K30" s="270">
        <f>SUM(K21,K22)</f>
        <v>55089.595079999999</v>
      </c>
      <c r="L30" s="37">
        <f>SUM(L21,L22)</f>
        <v>53267.519409999994</v>
      </c>
      <c r="M30"/>
      <c r="N30" s="40">
        <f t="shared" si="3"/>
        <v>91.604594586687256</v>
      </c>
      <c r="O30" s="41">
        <f t="shared" si="3"/>
        <v>79.051621191171805</v>
      </c>
      <c r="P30" s="41">
        <f t="shared" si="4"/>
        <v>138.77641302623732</v>
      </c>
      <c r="Q30" s="42">
        <f t="shared" si="4"/>
        <v>134.1864151259482</v>
      </c>
      <c r="R30"/>
      <c r="S30" s="40">
        <f t="shared" si="5"/>
        <v>105.66592384632823</v>
      </c>
      <c r="T30" s="41">
        <f t="shared" si="5"/>
        <v>35.757533743702339</v>
      </c>
      <c r="U30" s="42">
        <f t="shared" si="5"/>
        <v>21.161480382140454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f>SUM(F23,F24)</f>
        <v>482929.76379</v>
      </c>
      <c r="G31" s="270">
        <f>SUM(G23,G24)</f>
        <v>92868.824680000005</v>
      </c>
      <c r="H31" s="37">
        <f>SUM(H23,H24)</f>
        <v>91703.554860000004</v>
      </c>
      <c r="I31"/>
      <c r="J31" s="31">
        <f>SUM(J23,J24)</f>
        <v>728359.48068000004</v>
      </c>
      <c r="K31" s="270">
        <f>SUM(K23,K24)</f>
        <v>620068.01385999995</v>
      </c>
      <c r="L31" s="37">
        <f>SUM(L23,L24)</f>
        <v>618595.61028999998</v>
      </c>
      <c r="M31"/>
      <c r="N31" s="40">
        <f t="shared" si="3"/>
        <v>19.230296337747291</v>
      </c>
      <c r="O31" s="41">
        <f t="shared" si="3"/>
        <v>18.98900455840964</v>
      </c>
      <c r="P31" s="41">
        <f t="shared" si="4"/>
        <v>85.132140146113201</v>
      </c>
      <c r="Q31" s="42">
        <f t="shared" si="4"/>
        <v>84.929986730244252</v>
      </c>
      <c r="R31"/>
      <c r="S31" s="40">
        <f t="shared" si="5"/>
        <v>-33.696234263452659</v>
      </c>
      <c r="T31" s="41">
        <f t="shared" si="5"/>
        <v>-85.022800305101995</v>
      </c>
      <c r="U31" s="42">
        <f t="shared" si="5"/>
        <v>-85.175524472763556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f>SUM(F25)</f>
        <v>0</v>
      </c>
      <c r="G32" s="270">
        <f>SUM(G25)</f>
        <v>0</v>
      </c>
      <c r="H32" s="37">
        <f>SUM(H25)</f>
        <v>0</v>
      </c>
      <c r="I32"/>
      <c r="J32" s="31">
        <f>SUM(J25)</f>
        <v>0</v>
      </c>
      <c r="K32" s="270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f>SUM(F29,F30,F31,F32)</f>
        <v>17687610.110050004</v>
      </c>
      <c r="G34" s="52">
        <f>SUM(G29,G30,G31,G32)</f>
        <v>18111401.48581</v>
      </c>
      <c r="H34" s="53">
        <f>SUM(H29,H30,H31,H32)</f>
        <v>17547920.372220002</v>
      </c>
      <c r="I34"/>
      <c r="J34" s="51">
        <f>SUM(J29,J30,J31,J32)</f>
        <v>16303527.56147</v>
      </c>
      <c r="K34" s="52">
        <f>SUM(K29,K30,K31,K32)</f>
        <v>17460886.953249998</v>
      </c>
      <c r="L34" s="53">
        <f>SUM(L29,L30,L31,L32)</f>
        <v>17025754.960379999</v>
      </c>
      <c r="M34"/>
      <c r="N34" s="54">
        <f>IF(+$F34=0," ",+G34/$F34*100)</f>
        <v>102.39597872817879</v>
      </c>
      <c r="O34" s="55">
        <f>IF(+$F34=0," ",+H34/$F34*100)</f>
        <v>99.210239614278748</v>
      </c>
      <c r="P34" s="55">
        <f>IF(+$J34=0," ",+K34/$J34*100)</f>
        <v>107.09882807519016</v>
      </c>
      <c r="Q34" s="56">
        <f>IF(+$J34=0," ",+L34/$J34*100)</f>
        <v>104.42988424552262</v>
      </c>
      <c r="R34"/>
      <c r="S34" s="54">
        <f>IF(+J34=0," ",(+F34/J34-1)*100)</f>
        <v>8.4894667326535824</v>
      </c>
      <c r="T34" s="55">
        <f>IF(+K34=0," ",(+G34/K34-1)*100)</f>
        <v>3.7255526268608063</v>
      </c>
      <c r="U34" s="56">
        <f>IF(+L34=0," ",(+H34/L34-1)*100)</f>
        <v>3.0669148772263899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5" t="s">
        <v>27</v>
      </c>
      <c r="D37" s="315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O17" sqref="O1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2022-ko 4. hiruhilabetea</v>
      </c>
    </row>
    <row r="2" spans="1:9" ht="24.75" customHeight="1" x14ac:dyDescent="0.2">
      <c r="A2" s="157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2022</v>
      </c>
      <c r="F4"/>
      <c r="G4" s="175">
        <v>2021</v>
      </c>
      <c r="H4"/>
      <c r="I4" s="177" t="s">
        <v>220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12" t="s">
        <v>59</v>
      </c>
      <c r="C6" s="313"/>
      <c r="D6" s="93"/>
      <c r="E6" s="179">
        <v>17943744.385499999</v>
      </c>
      <c r="F6"/>
      <c r="G6" s="179">
        <v>16785729.344310001</v>
      </c>
      <c r="H6"/>
      <c r="I6" s="256">
        <v>6.8988068223710508</v>
      </c>
    </row>
    <row r="7" spans="1:9" ht="19.5" customHeight="1" x14ac:dyDescent="0.2">
      <c r="A7" s="93"/>
      <c r="B7" s="304" t="s">
        <v>60</v>
      </c>
      <c r="C7" s="305"/>
      <c r="D7" s="93"/>
      <c r="E7" s="180">
        <v>16877910.59155</v>
      </c>
      <c r="F7"/>
      <c r="G7" s="180">
        <v>15977858.001680002</v>
      </c>
      <c r="H7"/>
      <c r="I7" s="257">
        <v>5.6331242258841119</v>
      </c>
    </row>
    <row r="8" spans="1:9" ht="12.75" x14ac:dyDescent="0.2">
      <c r="A8" s="93"/>
      <c r="B8" s="161"/>
      <c r="C8" s="162" t="s">
        <v>61</v>
      </c>
      <c r="D8" s="93"/>
      <c r="E8" s="181">
        <v>430505.08078999998</v>
      </c>
      <c r="F8"/>
      <c r="G8" s="181">
        <v>413498.79783</v>
      </c>
      <c r="H8"/>
      <c r="I8" s="258">
        <v>4.1127768809116727</v>
      </c>
    </row>
    <row r="9" spans="1:9" ht="12.75" x14ac:dyDescent="0.2">
      <c r="A9" s="93"/>
      <c r="B9" s="161"/>
      <c r="C9" s="162" t="s">
        <v>62</v>
      </c>
      <c r="D9" s="93"/>
      <c r="E9" s="181">
        <v>676898.71210999996</v>
      </c>
      <c r="F9"/>
      <c r="G9" s="181">
        <v>640017.64320000005</v>
      </c>
      <c r="H9"/>
      <c r="I9" s="258">
        <v>5.7625081592437954</v>
      </c>
    </row>
    <row r="10" spans="1:9" ht="12.75" x14ac:dyDescent="0.2">
      <c r="A10" s="93"/>
      <c r="B10" s="161"/>
      <c r="C10" s="162" t="s">
        <v>63</v>
      </c>
      <c r="D10" s="93"/>
      <c r="E10" s="181">
        <v>32968.93116</v>
      </c>
      <c r="F10"/>
      <c r="G10" s="181">
        <v>28540.306369999998</v>
      </c>
      <c r="H10"/>
      <c r="I10" s="258">
        <v>15.51708917412018</v>
      </c>
    </row>
    <row r="11" spans="1:9" ht="12.75" x14ac:dyDescent="0.2">
      <c r="A11" s="93"/>
      <c r="B11" s="161"/>
      <c r="C11" s="162" t="s">
        <v>64</v>
      </c>
      <c r="D11" s="93"/>
      <c r="E11" s="181">
        <v>15737537.867490001</v>
      </c>
      <c r="F11"/>
      <c r="G11" s="181">
        <v>14895801.254280001</v>
      </c>
      <c r="H11"/>
      <c r="I11" s="258">
        <v>5.6508313909474639</v>
      </c>
    </row>
    <row r="12" spans="1:9" ht="19.5" customHeight="1" x14ac:dyDescent="0.2">
      <c r="A12" s="93"/>
      <c r="B12" s="304" t="s">
        <v>65</v>
      </c>
      <c r="C12" s="305"/>
      <c r="D12" s="93"/>
      <c r="E12" s="180">
        <v>1065833.7939499989</v>
      </c>
      <c r="F12"/>
      <c r="G12" s="180">
        <v>807871.34262999892</v>
      </c>
      <c r="H12"/>
      <c r="I12" s="257">
        <v>31.931130330754343</v>
      </c>
    </row>
    <row r="13" spans="1:9" ht="19.5" customHeight="1" x14ac:dyDescent="0.2">
      <c r="A13" s="93"/>
      <c r="B13" s="304" t="s">
        <v>66</v>
      </c>
      <c r="C13" s="305"/>
      <c r="D13" s="93"/>
      <c r="E13" s="182">
        <v>74788.275629999989</v>
      </c>
      <c r="F13"/>
      <c r="G13" s="182">
        <v>55089.595079999999</v>
      </c>
      <c r="H13"/>
      <c r="I13" s="257">
        <v>35.757533743702339</v>
      </c>
    </row>
    <row r="14" spans="1:9" ht="19.5" customHeight="1" x14ac:dyDescent="0.2">
      <c r="A14" s="93"/>
      <c r="B14" s="304" t="s">
        <v>67</v>
      </c>
      <c r="C14" s="305"/>
      <c r="D14" s="93"/>
      <c r="E14" s="182">
        <v>827534.7689400001</v>
      </c>
      <c r="F14"/>
      <c r="G14" s="182">
        <v>524876.65296999994</v>
      </c>
      <c r="H14"/>
      <c r="I14" s="257">
        <v>57.662712612080888</v>
      </c>
    </row>
    <row r="15" spans="1:9" ht="12.75" x14ac:dyDescent="0.2">
      <c r="A15" s="93"/>
      <c r="B15" s="261"/>
      <c r="C15" s="162" t="s">
        <v>68</v>
      </c>
      <c r="D15" s="93"/>
      <c r="E15" s="181">
        <v>333847.81641000003</v>
      </c>
      <c r="F15"/>
      <c r="G15" s="181">
        <v>307879.46109</v>
      </c>
      <c r="H15"/>
      <c r="I15" s="258">
        <v>8.4345851548729645</v>
      </c>
    </row>
    <row r="16" spans="1:9" ht="12.75" x14ac:dyDescent="0.2">
      <c r="A16" s="93"/>
      <c r="B16" s="261"/>
      <c r="C16" s="162" t="s">
        <v>69</v>
      </c>
      <c r="D16" s="93"/>
      <c r="E16" s="181">
        <v>493686.95253000001</v>
      </c>
      <c r="F16"/>
      <c r="G16" s="181">
        <v>216997.19188</v>
      </c>
      <c r="H16"/>
      <c r="I16" s="258">
        <v>127.50845218449194</v>
      </c>
    </row>
    <row r="17" spans="1:15" ht="19.5" customHeight="1" x14ac:dyDescent="0.2">
      <c r="A17" s="93"/>
      <c r="B17" s="306" t="s">
        <v>169</v>
      </c>
      <c r="C17" s="307"/>
      <c r="D17" s="93"/>
      <c r="E17" s="180">
        <v>313087.30063999887</v>
      </c>
      <c r="F17"/>
      <c r="G17" s="180">
        <v>338084.28473999898</v>
      </c>
      <c r="H17"/>
      <c r="I17" s="257">
        <v>-7.3937137063983416</v>
      </c>
    </row>
    <row r="18" spans="1:15" ht="19.5" customHeight="1" x14ac:dyDescent="0.2">
      <c r="A18" s="93"/>
      <c r="B18" s="304" t="s">
        <v>70</v>
      </c>
      <c r="C18" s="305"/>
      <c r="D18" s="93"/>
      <c r="E18" s="180">
        <v>-113426.20488999999</v>
      </c>
      <c r="F18"/>
      <c r="G18" s="180">
        <v>-125658.59234</v>
      </c>
      <c r="H18"/>
      <c r="I18" s="257" t="s">
        <v>227</v>
      </c>
    </row>
    <row r="19" spans="1:15" ht="12.75" x14ac:dyDescent="0.2">
      <c r="A19" s="93"/>
      <c r="B19" s="261"/>
      <c r="C19" s="162" t="s">
        <v>71</v>
      </c>
      <c r="D19" s="93"/>
      <c r="E19" s="181">
        <v>2868.8246799999997</v>
      </c>
      <c r="F19"/>
      <c r="G19" s="181">
        <v>2928.01386</v>
      </c>
      <c r="H19"/>
      <c r="I19" s="258">
        <v>-2.0214788190927591</v>
      </c>
    </row>
    <row r="20" spans="1:15" ht="12.75" x14ac:dyDescent="0.2">
      <c r="A20" s="93"/>
      <c r="B20" s="261"/>
      <c r="C20" s="162" t="s">
        <v>72</v>
      </c>
      <c r="D20" s="93"/>
      <c r="E20" s="181">
        <v>116295.02957</v>
      </c>
      <c r="F20"/>
      <c r="G20" s="181">
        <v>128586.60620000001</v>
      </c>
      <c r="H20"/>
      <c r="I20" s="258">
        <v>-9.5589867352763314</v>
      </c>
    </row>
    <row r="21" spans="1:15" ht="19.5" customHeight="1" x14ac:dyDescent="0.2">
      <c r="A21" s="93"/>
      <c r="B21" s="304" t="s">
        <v>73</v>
      </c>
      <c r="C21" s="305"/>
      <c r="D21" s="93"/>
      <c r="E21" s="180">
        <v>-173203.30981000001</v>
      </c>
      <c r="F21"/>
      <c r="G21" s="180">
        <v>359245.02359</v>
      </c>
      <c r="H21"/>
      <c r="I21" s="257" t="s">
        <v>227</v>
      </c>
    </row>
    <row r="22" spans="1:15" ht="12.75" x14ac:dyDescent="0.2">
      <c r="A22" s="93"/>
      <c r="B22" s="261"/>
      <c r="C22" s="162" t="s">
        <v>74</v>
      </c>
      <c r="D22" s="93"/>
      <c r="E22" s="181">
        <v>90000</v>
      </c>
      <c r="F22"/>
      <c r="G22" s="181">
        <v>617140</v>
      </c>
      <c r="H22"/>
      <c r="I22" s="258">
        <v>-85.416599150921996</v>
      </c>
    </row>
    <row r="23" spans="1:15" ht="12.75" x14ac:dyDescent="0.2">
      <c r="A23" s="93"/>
      <c r="B23" s="261"/>
      <c r="C23" s="162" t="s">
        <v>75</v>
      </c>
      <c r="D23" s="93"/>
      <c r="E23" s="183">
        <v>263203.30981000001</v>
      </c>
      <c r="F23"/>
      <c r="G23" s="183">
        <v>257894.97641</v>
      </c>
      <c r="H23"/>
      <c r="I23" s="258">
        <v>2.0583314471239733</v>
      </c>
    </row>
    <row r="24" spans="1:15" ht="19.5" customHeight="1" x14ac:dyDescent="0.2">
      <c r="A24" s="93"/>
      <c r="B24" s="304" t="s">
        <v>76</v>
      </c>
      <c r="C24" s="305"/>
      <c r="D24" s="93"/>
      <c r="E24" s="180">
        <v>26457.785939998867</v>
      </c>
      <c r="F24"/>
      <c r="G24" s="180">
        <v>571670.71598999901</v>
      </c>
      <c r="H24"/>
      <c r="I24" s="257">
        <v>-95.371848653436757</v>
      </c>
    </row>
    <row r="25" spans="1:15" ht="12.75" x14ac:dyDescent="0.2">
      <c r="A25" s="93"/>
      <c r="B25" s="261"/>
      <c r="C25" s="162" t="s">
        <v>77</v>
      </c>
      <c r="D25" s="93"/>
      <c r="E25" s="181">
        <v>556581.05232000351</v>
      </c>
      <c r="F25"/>
      <c r="G25" s="181">
        <v>675192.79368000291</v>
      </c>
      <c r="H25"/>
      <c r="I25" s="258">
        <v>-17.567092313519804</v>
      </c>
    </row>
    <row r="26" spans="1:15" ht="12.75" x14ac:dyDescent="0.2">
      <c r="A26" s="93"/>
      <c r="B26" s="261"/>
      <c r="C26" s="162" t="s">
        <v>78</v>
      </c>
      <c r="D26" s="93"/>
      <c r="E26" s="181">
        <v>563481.11358999833</v>
      </c>
      <c r="F26"/>
      <c r="G26" s="181">
        <v>435131.99286999926</v>
      </c>
      <c r="H26"/>
      <c r="I26" s="258">
        <v>29.496594785744669</v>
      </c>
    </row>
    <row r="27" spans="1:15" ht="30" customHeight="1" x14ac:dyDescent="0.2">
      <c r="A27" s="93"/>
      <c r="B27" s="309" t="s">
        <v>79</v>
      </c>
      <c r="C27" s="310"/>
      <c r="D27" s="93"/>
      <c r="E27" s="184">
        <v>19557.7246700041</v>
      </c>
      <c r="F27"/>
      <c r="G27" s="184">
        <v>811731.51680000266</v>
      </c>
      <c r="H27"/>
      <c r="I27" s="259">
        <v>-97.590616568997561</v>
      </c>
    </row>
    <row r="28" spans="1:15" ht="13.9" customHeight="1" x14ac:dyDescent="0.2">
      <c r="B28" s="308"/>
      <c r="C28" s="308"/>
      <c r="D28" s="308"/>
      <c r="E28" s="308"/>
      <c r="F28" s="308"/>
      <c r="G28" s="308"/>
      <c r="H28" s="308"/>
      <c r="I28" s="308"/>
      <c r="O28" s="163"/>
    </row>
    <row r="29" spans="1:15" ht="15" customHeight="1" x14ac:dyDescent="0.2">
      <c r="C29" s="315" t="s">
        <v>27</v>
      </c>
      <c r="D29" s="315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2" ma:contentTypeDescription="Crear nuevo documento." ma:contentTypeScope="" ma:versionID="d368278630fd9ff3296c16f2ea7be803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89e837fa7821f32acacdf21f712bb98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608597-571B-42DD-B629-091BC244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8496141-c5b2-4c30-b397-0e365be94f96"/>
    <ds:schemaRef ds:uri="2219b620-9d63-45bd-9322-538ab0eb2d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2023-04-14T10:24:16Z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