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3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2'!$B$1:$K$87</definedName>
    <definedName name="_xlnm.Print_Area" localSheetId="4">'evol gto GV '!$B$1:$N$94</definedName>
    <definedName name="_xlnm.Print_Area" localSheetId="13">'evol gto GV-DDFF'!$B$1:$N$95</definedName>
    <definedName name="_xlnm.Print_Area" localSheetId="14">'evol ing GV-DDFF'!$B$1:$O$94</definedName>
    <definedName name="_xlnm.Print_Area" localSheetId="5">'evol ing-GV'!$B$1:$O$94</definedName>
    <definedName name="_xlnm.Print_Area" localSheetId="9">'Evolucion gasto DDFF'!$B$1:$N$94</definedName>
    <definedName name="_xlnm.Print_Area" localSheetId="10">'Evolución ingreso DDFF'!$B$1:$O$95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38" l="1"/>
  <c r="G26" i="38"/>
  <c r="E26" i="38"/>
  <c r="G25" i="38"/>
  <c r="E25" i="38"/>
  <c r="I25" i="38" s="1"/>
  <c r="G23" i="38"/>
  <c r="G21" i="38" s="1"/>
  <c r="E23" i="38"/>
  <c r="I23" i="38" s="1"/>
  <c r="I22" i="38"/>
  <c r="G22" i="38"/>
  <c r="E22" i="38"/>
  <c r="G20" i="38"/>
  <c r="I20" i="38" s="1"/>
  <c r="E20" i="38"/>
  <c r="G19" i="38"/>
  <c r="E19" i="38"/>
  <c r="I19" i="38" s="1"/>
  <c r="E18" i="38"/>
  <c r="G16" i="38"/>
  <c r="E16" i="38"/>
  <c r="I16" i="38" s="1"/>
  <c r="G15" i="38"/>
  <c r="E15" i="38"/>
  <c r="I15" i="38" s="1"/>
  <c r="G14" i="38"/>
  <c r="E14" i="38"/>
  <c r="I14" i="38" s="1"/>
  <c r="G13" i="38"/>
  <c r="E13" i="38"/>
  <c r="I13" i="38" s="1"/>
  <c r="G11" i="38"/>
  <c r="E11" i="38"/>
  <c r="I11" i="38" s="1"/>
  <c r="G10" i="38"/>
  <c r="E10" i="38"/>
  <c r="I10" i="38" s="1"/>
  <c r="G9" i="38"/>
  <c r="E9" i="38"/>
  <c r="I9" i="38" s="1"/>
  <c r="G8" i="38"/>
  <c r="G7" i="38" s="1"/>
  <c r="E8" i="38"/>
  <c r="E7" i="38" s="1"/>
  <c r="I7" i="38" s="1"/>
  <c r="G6" i="38"/>
  <c r="G12" i="38" s="1"/>
  <c r="G17" i="38" s="1"/>
  <c r="E6" i="38"/>
  <c r="I6" i="38" s="1"/>
  <c r="N93" i="36"/>
  <c r="K93" i="36"/>
  <c r="H93" i="36"/>
  <c r="O93" i="36" s="1"/>
  <c r="M93" i="35"/>
  <c r="J93" i="35"/>
  <c r="G93" i="35"/>
  <c r="J22" i="39"/>
  <c r="E22" i="39"/>
  <c r="J20" i="39"/>
  <c r="I20" i="39"/>
  <c r="E20" i="39"/>
  <c r="D20" i="39"/>
  <c r="J19" i="39"/>
  <c r="I19" i="39"/>
  <c r="I22" i="39" s="1"/>
  <c r="E19" i="39"/>
  <c r="D19" i="39"/>
  <c r="J18" i="39"/>
  <c r="I18" i="39"/>
  <c r="E18" i="39"/>
  <c r="D18" i="39"/>
  <c r="D22" i="39" s="1"/>
  <c r="J16" i="39"/>
  <c r="I16" i="39"/>
  <c r="E16" i="39"/>
  <c r="D16" i="39"/>
  <c r="J14" i="39"/>
  <c r="I14" i="39"/>
  <c r="J13" i="39"/>
  <c r="I13" i="39"/>
  <c r="E13" i="39"/>
  <c r="D13" i="39"/>
  <c r="J12" i="39"/>
  <c r="I12" i="39"/>
  <c r="E12" i="39"/>
  <c r="D12" i="39"/>
  <c r="J11" i="39"/>
  <c r="I11" i="39"/>
  <c r="E11" i="39"/>
  <c r="D11" i="39"/>
  <c r="J10" i="39"/>
  <c r="I10" i="39"/>
  <c r="E10" i="39"/>
  <c r="D10" i="39"/>
  <c r="J9" i="39"/>
  <c r="I9" i="39"/>
  <c r="E9" i="39"/>
  <c r="D9" i="39"/>
  <c r="J8" i="39"/>
  <c r="I8" i="39"/>
  <c r="E8" i="39"/>
  <c r="D8" i="39"/>
  <c r="J7" i="39"/>
  <c r="I7" i="39"/>
  <c r="E7" i="39"/>
  <c r="D7" i="39"/>
  <c r="J6" i="39"/>
  <c r="I6" i="39"/>
  <c r="E6" i="39"/>
  <c r="D6" i="39"/>
  <c r="G85" i="37"/>
  <c r="C85" i="37"/>
  <c r="N93" i="30"/>
  <c r="K93" i="30"/>
  <c r="H93" i="30"/>
  <c r="O93" i="30" s="1"/>
  <c r="M93" i="29"/>
  <c r="J93" i="29"/>
  <c r="G93" i="29"/>
  <c r="N93" i="29" s="1"/>
  <c r="G26" i="41"/>
  <c r="I26" i="41" s="1"/>
  <c r="E26" i="41"/>
  <c r="G25" i="41"/>
  <c r="E25" i="41"/>
  <c r="I25" i="41" s="1"/>
  <c r="G23" i="41"/>
  <c r="E23" i="41"/>
  <c r="I23" i="41" s="1"/>
  <c r="G22" i="41"/>
  <c r="G21" i="41" s="1"/>
  <c r="E22" i="41"/>
  <c r="G20" i="41"/>
  <c r="G18" i="41" s="1"/>
  <c r="E20" i="41"/>
  <c r="I20" i="41" s="1"/>
  <c r="G19" i="41"/>
  <c r="E19" i="41"/>
  <c r="I19" i="41" s="1"/>
  <c r="G16" i="41"/>
  <c r="E16" i="41"/>
  <c r="I16" i="41" s="1"/>
  <c r="I15" i="41"/>
  <c r="G15" i="41"/>
  <c r="E15" i="41"/>
  <c r="G14" i="41"/>
  <c r="E14" i="41"/>
  <c r="I14" i="41" s="1"/>
  <c r="I13" i="41"/>
  <c r="G13" i="41"/>
  <c r="E13" i="41"/>
  <c r="I11" i="41"/>
  <c r="G11" i="41"/>
  <c r="E11" i="41"/>
  <c r="G10" i="41"/>
  <c r="E10" i="41"/>
  <c r="I10" i="41" s="1"/>
  <c r="I9" i="41"/>
  <c r="G9" i="41"/>
  <c r="E9" i="41"/>
  <c r="G8" i="41"/>
  <c r="G7" i="41" s="1"/>
  <c r="E8" i="41"/>
  <c r="E7" i="41" s="1"/>
  <c r="I7" i="41" s="1"/>
  <c r="G6" i="41"/>
  <c r="G12" i="41" s="1"/>
  <c r="G17" i="41" s="1"/>
  <c r="G24" i="41" s="1"/>
  <c r="G27" i="41" s="1"/>
  <c r="E6" i="41"/>
  <c r="I6" i="41" s="1"/>
  <c r="L24" i="16"/>
  <c r="K24" i="16"/>
  <c r="J24" i="16"/>
  <c r="H24" i="16"/>
  <c r="G24" i="16"/>
  <c r="F24" i="16"/>
  <c r="L23" i="16"/>
  <c r="K23" i="16"/>
  <c r="J23" i="16"/>
  <c r="H23" i="16"/>
  <c r="G23" i="16"/>
  <c r="F23" i="16"/>
  <c r="L22" i="16"/>
  <c r="K22" i="16"/>
  <c r="J22" i="16"/>
  <c r="H22" i="16"/>
  <c r="G22" i="16"/>
  <c r="F22" i="16"/>
  <c r="L21" i="16"/>
  <c r="K21" i="16"/>
  <c r="J21" i="16"/>
  <c r="H21" i="16"/>
  <c r="G21" i="16"/>
  <c r="F21" i="16"/>
  <c r="L20" i="16"/>
  <c r="K20" i="16"/>
  <c r="J20" i="16"/>
  <c r="H20" i="16"/>
  <c r="G20" i="16"/>
  <c r="F20" i="16"/>
  <c r="L19" i="16"/>
  <c r="K19" i="16"/>
  <c r="J19" i="16"/>
  <c r="H19" i="16"/>
  <c r="G19" i="16"/>
  <c r="F19" i="16"/>
  <c r="L18" i="16"/>
  <c r="K18" i="16"/>
  <c r="J18" i="16"/>
  <c r="H18" i="16"/>
  <c r="G18" i="16"/>
  <c r="F18" i="16"/>
  <c r="L17" i="16"/>
  <c r="K17" i="16"/>
  <c r="J17" i="16"/>
  <c r="H17" i="16"/>
  <c r="G17" i="16"/>
  <c r="F17" i="16"/>
  <c r="L16" i="16"/>
  <c r="K16" i="16"/>
  <c r="J16" i="16"/>
  <c r="H16" i="16"/>
  <c r="G16" i="16"/>
  <c r="F16" i="16"/>
  <c r="L15" i="16"/>
  <c r="K15" i="16"/>
  <c r="J15" i="16"/>
  <c r="H15" i="16"/>
  <c r="G15" i="16"/>
  <c r="F15" i="16"/>
  <c r="L14" i="16"/>
  <c r="K14" i="16"/>
  <c r="J14" i="16"/>
  <c r="H14" i="16"/>
  <c r="G14" i="16"/>
  <c r="F14" i="16"/>
  <c r="L13" i="16"/>
  <c r="K13" i="16"/>
  <c r="J13" i="16"/>
  <c r="H13" i="16"/>
  <c r="G13" i="16"/>
  <c r="F13" i="16"/>
  <c r="L12" i="16"/>
  <c r="K12" i="16"/>
  <c r="J12" i="16"/>
  <c r="H12" i="16"/>
  <c r="G12" i="16"/>
  <c r="F12" i="16"/>
  <c r="L11" i="16"/>
  <c r="K11" i="16"/>
  <c r="J11" i="16"/>
  <c r="H11" i="16"/>
  <c r="G11" i="16"/>
  <c r="F11" i="16"/>
  <c r="L10" i="16"/>
  <c r="K10" i="16"/>
  <c r="J10" i="16"/>
  <c r="H10" i="16"/>
  <c r="G10" i="16"/>
  <c r="F10" i="16"/>
  <c r="L9" i="16"/>
  <c r="K9" i="16"/>
  <c r="J9" i="16"/>
  <c r="H9" i="16"/>
  <c r="G9" i="16"/>
  <c r="F9" i="16"/>
  <c r="L16" i="14"/>
  <c r="K16" i="14"/>
  <c r="J16" i="14"/>
  <c r="H16" i="14"/>
  <c r="G16" i="14"/>
  <c r="F16" i="14"/>
  <c r="L15" i="14"/>
  <c r="K15" i="14"/>
  <c r="J15" i="14"/>
  <c r="H15" i="14"/>
  <c r="G15" i="14"/>
  <c r="F15" i="14"/>
  <c r="L14" i="14"/>
  <c r="K14" i="14"/>
  <c r="J14" i="14"/>
  <c r="H14" i="14"/>
  <c r="G14" i="14"/>
  <c r="F14" i="14"/>
  <c r="L13" i="14"/>
  <c r="K13" i="14"/>
  <c r="J13" i="14"/>
  <c r="H13" i="14"/>
  <c r="G13" i="14"/>
  <c r="F13" i="14"/>
  <c r="L12" i="14"/>
  <c r="K12" i="14"/>
  <c r="J12" i="14"/>
  <c r="H12" i="14"/>
  <c r="G12" i="14"/>
  <c r="F12" i="14"/>
  <c r="L11" i="14"/>
  <c r="K11" i="14"/>
  <c r="J11" i="14"/>
  <c r="H11" i="14"/>
  <c r="G11" i="14"/>
  <c r="F11" i="14"/>
  <c r="L10" i="14"/>
  <c r="K10" i="14"/>
  <c r="J10" i="14"/>
  <c r="H10" i="14"/>
  <c r="G10" i="14"/>
  <c r="F10" i="14"/>
  <c r="L9" i="14"/>
  <c r="K9" i="14"/>
  <c r="J9" i="14"/>
  <c r="H9" i="14"/>
  <c r="G9" i="14"/>
  <c r="F9" i="14"/>
  <c r="N93" i="24"/>
  <c r="K93" i="24"/>
  <c r="H93" i="24"/>
  <c r="M93" i="23"/>
  <c r="J93" i="23"/>
  <c r="G93" i="23"/>
  <c r="N93" i="23" s="1"/>
  <c r="G26" i="40"/>
  <c r="E26" i="40"/>
  <c r="I26" i="40" s="1"/>
  <c r="G25" i="40"/>
  <c r="E25" i="40"/>
  <c r="I25" i="40" s="1"/>
  <c r="G23" i="40"/>
  <c r="E23" i="40"/>
  <c r="I23" i="40" s="1"/>
  <c r="G22" i="40"/>
  <c r="G21" i="40" s="1"/>
  <c r="E22" i="40"/>
  <c r="E21" i="40" s="1"/>
  <c r="I21" i="40" s="1"/>
  <c r="G20" i="40"/>
  <c r="G18" i="40" s="1"/>
  <c r="E20" i="40"/>
  <c r="I20" i="40" s="1"/>
  <c r="G19" i="40"/>
  <c r="E19" i="40"/>
  <c r="I19" i="40" s="1"/>
  <c r="G16" i="40"/>
  <c r="E16" i="40"/>
  <c r="I16" i="40" s="1"/>
  <c r="I15" i="40"/>
  <c r="G15" i="40"/>
  <c r="E15" i="40"/>
  <c r="G14" i="40"/>
  <c r="E14" i="40"/>
  <c r="I14" i="40" s="1"/>
  <c r="I13" i="40"/>
  <c r="G13" i="40"/>
  <c r="E13" i="40"/>
  <c r="I11" i="40"/>
  <c r="G11" i="40"/>
  <c r="E11" i="40"/>
  <c r="G10" i="40"/>
  <c r="E10" i="40"/>
  <c r="I10" i="40" s="1"/>
  <c r="I9" i="40"/>
  <c r="G9" i="40"/>
  <c r="E9" i="40"/>
  <c r="G8" i="40"/>
  <c r="G7" i="40" s="1"/>
  <c r="E8" i="40"/>
  <c r="E7" i="40" s="1"/>
  <c r="I7" i="40" s="1"/>
  <c r="G6" i="40"/>
  <c r="G12" i="40" s="1"/>
  <c r="G17" i="40" s="1"/>
  <c r="G24" i="40" s="1"/>
  <c r="G27" i="40" s="1"/>
  <c r="E6" i="40"/>
  <c r="I6" i="40" s="1"/>
  <c r="T14" i="1"/>
  <c r="U14" i="1"/>
  <c r="E12" i="38" l="1"/>
  <c r="G18" i="38"/>
  <c r="G24" i="38" s="1"/>
  <c r="G27" i="38" s="1"/>
  <c r="I8" i="38"/>
  <c r="E21" i="38"/>
  <c r="O93" i="24"/>
  <c r="N93" i="35"/>
  <c r="E12" i="41"/>
  <c r="E18" i="41"/>
  <c r="I22" i="41"/>
  <c r="I8" i="41"/>
  <c r="E21" i="41"/>
  <c r="E12" i="40"/>
  <c r="E18" i="40"/>
  <c r="I22" i="40"/>
  <c r="I8" i="40"/>
  <c r="E17" i="38" l="1"/>
  <c r="I12" i="38"/>
  <c r="E17" i="41"/>
  <c r="I12" i="41"/>
  <c r="E17" i="40"/>
  <c r="I12" i="40"/>
  <c r="I17" i="38" l="1"/>
  <c r="E24" i="38"/>
  <c r="E24" i="41"/>
  <c r="I17" i="41"/>
  <c r="E24" i="40"/>
  <c r="I17" i="40"/>
  <c r="I24" i="38" l="1"/>
  <c r="E27" i="38"/>
  <c r="I27" i="38" s="1"/>
  <c r="E27" i="41"/>
  <c r="I27" i="41" s="1"/>
  <c r="I24" i="41"/>
  <c r="E27" i="40"/>
  <c r="I24" i="40"/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S25" i="16"/>
  <c r="O25" i="16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S19" i="1" s="1"/>
  <c r="G19" i="1"/>
  <c r="H19" i="1"/>
  <c r="J19" i="1"/>
  <c r="K19" i="1"/>
  <c r="L19" i="1"/>
  <c r="Q19" i="1" s="1"/>
  <c r="P19" i="1"/>
  <c r="F21" i="1"/>
  <c r="G21" i="1"/>
  <c r="H21" i="1"/>
  <c r="J21" i="1"/>
  <c r="K21" i="1"/>
  <c r="L21" i="1"/>
  <c r="U21" i="1" s="1"/>
  <c r="F22" i="1"/>
  <c r="G22" i="1"/>
  <c r="H22" i="1"/>
  <c r="J22" i="1"/>
  <c r="K22" i="1"/>
  <c r="T22" i="1" s="1"/>
  <c r="L22" i="1"/>
  <c r="F23" i="1"/>
  <c r="G23" i="1"/>
  <c r="N23" i="1" s="1"/>
  <c r="H23" i="1"/>
  <c r="J23" i="1"/>
  <c r="K23" i="1"/>
  <c r="T23" i="1" s="1"/>
  <c r="L23" i="1"/>
  <c r="S23" i="1" l="1"/>
  <c r="O23" i="1"/>
  <c r="P22" i="1"/>
  <c r="P21" i="1"/>
  <c r="Q22" i="1"/>
  <c r="O21" i="1"/>
  <c r="H24" i="14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L22" i="2"/>
  <c r="K22" i="2"/>
  <c r="J22" i="2"/>
  <c r="P22" i="2" s="1"/>
  <c r="H22" i="2"/>
  <c r="G22" i="2"/>
  <c r="F22" i="2"/>
  <c r="L21" i="2"/>
  <c r="U21" i="2" s="1"/>
  <c r="K21" i="2"/>
  <c r="J21" i="2"/>
  <c r="H21" i="2"/>
  <c r="G21" i="2"/>
  <c r="F21" i="2"/>
  <c r="L20" i="2"/>
  <c r="K20" i="2"/>
  <c r="J20" i="2"/>
  <c r="Q20" i="2" s="1"/>
  <c r="H20" i="2"/>
  <c r="G20" i="2"/>
  <c r="F20" i="2"/>
  <c r="L18" i="2"/>
  <c r="K18" i="2"/>
  <c r="J18" i="2"/>
  <c r="H18" i="2"/>
  <c r="G18" i="2"/>
  <c r="F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O18" i="2" l="1"/>
  <c r="O21" i="2"/>
  <c r="T18" i="2"/>
  <c r="U18" i="2"/>
  <c r="N25" i="1"/>
  <c r="P21" i="2"/>
  <c r="T22" i="2"/>
  <c r="U22" i="2"/>
  <c r="G24" i="2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S25" i="1"/>
  <c r="P18" i="2"/>
  <c r="P20" i="2"/>
  <c r="L24" i="2"/>
  <c r="H24" i="2"/>
  <c r="F24" i="2"/>
  <c r="O20" i="2"/>
  <c r="T21" i="2"/>
  <c r="S22" i="2"/>
  <c r="S18" i="2"/>
  <c r="S20" i="2"/>
  <c r="Q21" i="2"/>
  <c r="N18" i="2"/>
  <c r="T20" i="2"/>
  <c r="S21" i="2"/>
  <c r="Q22" i="2"/>
  <c r="N20" i="2"/>
  <c r="U20" i="2"/>
  <c r="J24" i="2"/>
  <c r="K24" i="2"/>
  <c r="N22" i="2"/>
  <c r="N21" i="2"/>
  <c r="Q18" i="2"/>
  <c r="U25" i="1" l="1"/>
  <c r="O24" i="2"/>
  <c r="N24" i="2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<sst xmlns="http://schemas.openxmlformats.org/spreadsheetml/2006/main" count="1049" uniqueCount="217">
  <si>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</si>
  <si>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</si>
  <si>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</si>
  <si>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</si>
  <si>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</si>
  <si>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</si>
  <si>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</si>
  <si>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</si>
  <si>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</si>
  <si>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</si>
  <si>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</si>
  <si>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</si>
  <si>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</si>
  <si>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</si>
  <si>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</si>
  <si>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</si>
  <si>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</si>
  <si>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</si>
  <si>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</si>
  <si>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</si>
  <si>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</si>
  <si>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</si>
  <si>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</si>
  <si>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</si>
  <si>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</si>
  <si>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</si>
  <si>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</si>
  <si>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</si>
  <si>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</si>
  <si>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</si>
  <si>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</si>
  <si>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</si>
  <si>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</si>
  <si>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</si>
  <si>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</si>
  <si>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</si>
  <si>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</si>
  <si>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</si>
  <si>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</si>
  <si>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</si>
  <si>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</si>
  <si>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</si>
  <si>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</si>
  <si>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</si>
  <si>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</si>
  <si>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</si>
  <si>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</si>
  <si>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</si>
  <si>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</si>
  <si>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</si>
  <si>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</si>
  <si>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</si>
  <si>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</si>
  <si>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</si>
  <si>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</si>
  <si>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</si>
  <si>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</si>
  <si>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</si>
  <si>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</si>
  <si>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</si>
  <si>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</si>
  <si>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</si>
  <si>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</si>
  <si>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</si>
  <si>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</si>
  <si>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</si>
  <si>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</si>
  <si>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</si>
  <si>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</si>
  <si>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</si>
  <si>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</si>
  <si>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</si>
  <si>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</si>
  <si>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</si>
  <si>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</si>
  <si>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</si>
  <si>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</si>
  <si>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</si>
  <si>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</si>
  <si>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</si>
  <si>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</si>
  <si>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</si>
  <si>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</si>
  <si>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</si>
  <si>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</si>
  <si>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</si>
  <si>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</si>
  <si>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</si>
  <si>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</si>
  <si>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</si>
  <si>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</si>
  <si>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</si>
  <si>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</si>
  <si>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</si>
  <si>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</si>
  <si>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</si>
  <si>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</si>
  <si>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</si>
  <si>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</si>
  <si>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</si>
  <si>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</si>
  <si>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</si>
  <si>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</si>
  <si>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</si>
  <si>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</si>
  <si>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</si>
  <si>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</si>
  <si>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</si>
  <si>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</si>
  <si>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</si>
  <si>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</si>
  <si>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</si>
  <si>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</si>
  <si>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</si>
  <si>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</si>
  <si>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</si>
  <si>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</si>
  <si>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</si>
  <si>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</si>
  <si>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</si>
  <si>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</si>
  <si>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</si>
  <si>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</si>
  <si>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</si>
  <si>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</si>
  <si>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</si>
  <si>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</si>
  <si>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</si>
  <si>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</si>
  <si>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</si>
  <si>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</si>
  <si>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</si>
  <si>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</si>
  <si>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</si>
  <si>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</si>
  <si>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</si>
  <si>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</si>
  <si>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</si>
  <si>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</si>
  <si>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</si>
  <si>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</si>
  <si>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</si>
  <si>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</si>
  <si>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</si>
  <si>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</si>
  <si>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</si>
  <si>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</si>
  <si>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</si>
  <si>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</si>
  <si>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</si>
  <si>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</si>
  <si>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</si>
  <si>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</si>
  <si>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</si>
  <si>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</si>
  <si>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</si>
  <si>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</si>
  <si>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</si>
  <si>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</si>
  <si>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</si>
  <si>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</si>
  <si>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</si>
  <si>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</si>
  <si>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</si>
  <si>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</si>
  <si>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</si>
  <si>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</si>
  <si>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</si>
  <si>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</si>
  <si>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</si>
  <si>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</si>
  <si>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</si>
  <si>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</si>
  <si>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</si>
  <si>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</si>
  <si>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</si>
  <si>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</si>
  <si>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</si>
  <si>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</si>
  <si>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</si>
  <si>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</si>
  <si>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</si>
  <si>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</si>
  <si>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</si>
  <si>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</si>
  <si>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</si>
  <si>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</si>
  <si>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</si>
  <si>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</si>
  <si>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</si>
  <si>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</si>
  <si>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</si>
  <si>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</si>
  <si>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</si>
  <si>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</si>
  <si>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</si>
  <si>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</si>
  <si>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</si>
  <si>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</si>
  <si>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</si>
  <si>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</si>
  <si>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</si>
  <si>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</si>
  <si>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</si>
  <si>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</si>
  <si>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</si>
  <si>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</si>
  <si>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</si>
  <si>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</si>
  <si>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</si>
  <si>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</si>
  <si>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Tasas de variación 22/21</t>
  </si>
  <si>
    <t>Var. %
22/21</t>
  </si>
  <si>
    <t>31.03.2022</t>
  </si>
  <si>
    <t>30.06.2022</t>
  </si>
  <si>
    <r>
      <t>3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2022</t>
    </r>
  </si>
  <si>
    <t>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</si>
</sst>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12" fillId="2" borderId="0" xfId="0" applyNumberFormat="1" applyFont="1" applyFill="1" applyAlignment="1">
      <alignment vertical="center"/>
    </xf>
    <xf numFmtId="167" fontId="40" fillId="0" borderId="0" xfId="0" applyNumberFormat="1" applyFont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  <xf numFmtId="3" fontId="10" fillId="0" borderId="21" xfId="9" applyNumberFormat="1" applyFont="1" applyBorder="1" applyAlignment="1">
      <alignment horizontal="right" vertical="center" indent="3"/>
    </xf>
    <xf numFmtId="165" fontId="10" fillId="0" borderId="21" xfId="9" applyNumberFormat="1" applyFont="1" applyBorder="1" applyAlignment="1">
      <alignment horizontal="right" vertical="center" indent="4"/>
    </xf>
    <xf numFmtId="3" fontId="10" fillId="0" borderId="22" xfId="9" applyNumberFormat="1" applyFont="1" applyBorder="1" applyAlignment="1">
      <alignment horizontal="right" vertical="center" indent="3"/>
    </xf>
    <xf numFmtId="165" fontId="10" fillId="0" borderId="22" xfId="9" applyNumberFormat="1" applyFont="1" applyBorder="1" applyAlignment="1">
      <alignment horizontal="right" vertical="center" indent="4"/>
    </xf>
    <xf numFmtId="3" fontId="12" fillId="0" borderId="22" xfId="9" applyNumberFormat="1" applyFont="1" applyBorder="1" applyAlignment="1">
      <alignment horizontal="right" vertical="center" indent="3"/>
    </xf>
    <xf numFmtId="165" fontId="12" fillId="0" borderId="22" xfId="9" applyNumberFormat="1" applyFont="1" applyBorder="1" applyAlignment="1">
      <alignment horizontal="right" vertical="center" indent="4"/>
    </xf>
    <xf numFmtId="3" fontId="10" fillId="0" borderId="22" xfId="9" applyNumberFormat="1" applyFont="1" applyFill="1" applyBorder="1" applyAlignment="1">
      <alignment horizontal="right" vertical="center" indent="3"/>
    </xf>
    <xf numFmtId="3" fontId="12" fillId="0" borderId="22" xfId="9" applyNumberFormat="1" applyFont="1" applyFill="1" applyBorder="1" applyAlignment="1">
      <alignment horizontal="right" vertical="center" indent="3"/>
    </xf>
    <xf numFmtId="3" fontId="12" fillId="0" borderId="22" xfId="5" applyNumberFormat="1" applyFont="1" applyFill="1" applyBorder="1" applyAlignment="1">
      <alignment horizontal="right" indent="3"/>
    </xf>
    <xf numFmtId="3" fontId="10" fillId="0" borderId="23" xfId="9" applyNumberFormat="1" applyFont="1" applyFill="1" applyBorder="1" applyAlignment="1">
      <alignment horizontal="right" vertical="center" indent="3"/>
    </xf>
    <xf numFmtId="165" fontId="10" fillId="0" borderId="23" xfId="9" applyNumberFormat="1" applyFont="1" applyBorder="1" applyAlignment="1">
      <alignment horizontal="right" vertical="center" indent="4"/>
    </xf>
    <xf numFmtId="3" fontId="10" fillId="0" borderId="23" xfId="9" applyNumberFormat="1" applyFont="1" applyBorder="1" applyAlignment="1">
      <alignment horizontal="right" vertical="center" indent="3"/>
    </xf>
    <xf numFmtId="0" fontId="12" fillId="0" borderId="4" xfId="9" applyFont="1" applyBorder="1" applyAlignment="1">
      <alignment horizontal="center" vertical="center"/>
    </xf>
    <xf numFmtId="0" fontId="12" fillId="0" borderId="2" xfId="9" applyFont="1" applyBorder="1" applyAlignment="1">
      <alignment vertical="center"/>
    </xf>
    <xf numFmtId="171" fontId="12" fillId="0" borderId="4" xfId="9" applyNumberFormat="1" applyFont="1" applyBorder="1" applyAlignment="1">
      <alignment vertical="center"/>
    </xf>
    <xf numFmtId="172" fontId="12" fillId="0" borderId="2" xfId="9" applyNumberFormat="1" applyFont="1" applyBorder="1" applyAlignment="1">
      <alignment vertical="center"/>
    </xf>
    <xf numFmtId="3" fontId="12" fillId="0" borderId="0" xfId="9" applyNumberFormat="1" applyFont="1" applyAlignment="1">
      <alignment vertical="center"/>
    </xf>
    <xf numFmtId="172" fontId="12" fillId="0" borderId="2" xfId="9" applyNumberFormat="1" applyFont="1" applyFill="1" applyBorder="1" applyAlignment="1">
      <alignment vertical="center"/>
    </xf>
    <xf numFmtId="0" fontId="12" fillId="0" borderId="4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vertical="center"/>
    </xf>
    <xf numFmtId="171" fontId="12" fillId="0" borderId="4" xfId="9" applyNumberFormat="1" applyFont="1" applyFill="1" applyBorder="1" applyAlignment="1">
      <alignment vertical="center"/>
    </xf>
    <xf numFmtId="3" fontId="12" fillId="0" borderId="0" xfId="9" applyNumberFormat="1" applyFont="1" applyFill="1" applyAlignment="1">
      <alignment vertical="center"/>
    </xf>
    <xf numFmtId="171" fontId="10" fillId="3" borderId="4" xfId="9" applyNumberFormat="1" applyFont="1" applyFill="1" applyBorder="1" applyAlignment="1">
      <alignment vertical="center"/>
    </xf>
    <xf numFmtId="171" fontId="10" fillId="0" borderId="4" xfId="9" applyNumberFormat="1" applyFont="1" applyFill="1" applyBorder="1" applyAlignment="1">
      <alignment vertical="center"/>
    </xf>
    <xf numFmtId="172" fontId="10" fillId="0" borderId="2" xfId="9" applyNumberFormat="1" applyFont="1" applyFill="1" applyBorder="1" applyAlignment="1">
      <alignment vertical="center"/>
    </xf>
    <xf numFmtId="3" fontId="10" fillId="0" borderId="0" xfId="9" applyNumberFormat="1" applyFont="1" applyAlignment="1">
      <alignment vertical="center"/>
    </xf>
    <xf numFmtId="171" fontId="10" fillId="3" borderId="5" xfId="9" applyNumberFormat="1" applyFont="1" applyFill="1" applyBorder="1" applyAlignment="1">
      <alignment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87</xdr:row>
      <xdr:rowOff>0</xdr:rowOff>
    </xdr:from>
    <xdr:to>
      <xdr:col>2</xdr:col>
      <xdr:colOff>137160</xdr:colOff>
      <xdr:row>87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137160</xdr:colOff>
      <xdr:row>87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137160</xdr:colOff>
      <xdr:row>87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3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>
        <row r="18">
          <cell r="G18">
            <v>8764524.5235900003</v>
          </cell>
          <cell r="H18">
            <v>8737756.5207499992</v>
          </cell>
          <cell r="K18">
            <v>8278374.0259600002</v>
          </cell>
          <cell r="L18">
            <v>8086824.6293399995</v>
          </cell>
        </row>
      </sheetData>
      <sheetData sheetId="1">
        <row r="19">
          <cell r="G19">
            <v>9357526.3428099994</v>
          </cell>
          <cell r="H19">
            <v>8338140.1630899999</v>
          </cell>
          <cell r="K19">
            <v>9512575.2722999994</v>
          </cell>
          <cell r="L19">
            <v>8692907.0264299978</v>
          </cell>
        </row>
      </sheetData>
      <sheetData sheetId="2">
        <row r="25">
          <cell r="E25">
            <v>26768.002840001136</v>
          </cell>
          <cell r="G25">
            <v>191549.39662000071</v>
          </cell>
        </row>
        <row r="26">
          <cell r="E26">
            <v>1019386.1797199994</v>
          </cell>
          <cell r="G26">
            <v>819668.24587000161</v>
          </cell>
        </row>
      </sheetData>
      <sheetData sheetId="3"/>
      <sheetData sheetId="4"/>
      <sheetData sheetId="5">
        <row r="18">
          <cell r="G18">
            <v>11591255.929470001</v>
          </cell>
          <cell r="H18">
            <v>11352607.764290001</v>
          </cell>
          <cell r="K18">
            <v>10266308.794720002</v>
          </cell>
          <cell r="L18">
            <v>10162256.61933</v>
          </cell>
        </row>
      </sheetData>
      <sheetData sheetId="6">
        <row r="27">
          <cell r="G27">
            <v>12962352.935559999</v>
          </cell>
          <cell r="H27">
            <v>12093941.286230002</v>
          </cell>
          <cell r="K27">
            <v>12099657.791789999</v>
          </cell>
          <cell r="L27">
            <v>11404655.666919999</v>
          </cell>
        </row>
      </sheetData>
      <sheetData sheetId="7">
        <row r="25">
          <cell r="E25">
            <v>238648.16517999955</v>
          </cell>
          <cell r="G25">
            <v>104052.17539000139</v>
          </cell>
        </row>
        <row r="26">
          <cell r="E26">
            <v>868411.6493299976</v>
          </cell>
          <cell r="G26">
            <v>695002.12487000041</v>
          </cell>
        </row>
      </sheetData>
      <sheetData sheetId="8"/>
      <sheetData sheetId="9"/>
      <sheetData sheetId="10"/>
      <sheetData sheetId="11"/>
      <sheetData sheetId="12">
        <row r="6">
          <cell r="E6">
            <v>6175332.9393800003</v>
          </cell>
          <cell r="F6">
            <v>8.9509827154858446</v>
          </cell>
          <cell r="H6">
            <v>0</v>
          </cell>
          <cell r="K6">
            <v>6175332.9393800003</v>
          </cell>
          <cell r="P6">
            <v>5667991.9588299999</v>
          </cell>
          <cell r="Q6">
            <v>0</v>
          </cell>
          <cell r="R6">
            <v>5667991.9588299999</v>
          </cell>
        </row>
        <row r="7">
          <cell r="E7">
            <v>6123401.4111799998</v>
          </cell>
          <cell r="F7">
            <v>13.484770552253078</v>
          </cell>
          <cell r="H7">
            <v>1312.1531</v>
          </cell>
          <cell r="K7">
            <v>6122089.2580800001</v>
          </cell>
          <cell r="P7">
            <v>5395791.3307499997</v>
          </cell>
          <cell r="Q7">
            <v>766.31799999999998</v>
          </cell>
          <cell r="R7">
            <v>5395025.0127499998</v>
          </cell>
        </row>
        <row r="8">
          <cell r="E8">
            <v>287064.21418999997</v>
          </cell>
          <cell r="F8">
            <v>21.1651506675828</v>
          </cell>
          <cell r="H8">
            <v>112529.94079000001</v>
          </cell>
          <cell r="K8">
            <v>174534.27339999995</v>
          </cell>
          <cell r="P8">
            <v>236919.78478000005</v>
          </cell>
          <cell r="Q8">
            <v>61918.83881999999</v>
          </cell>
          <cell r="R8">
            <v>175000.94596000004</v>
          </cell>
        </row>
        <row r="9">
          <cell r="E9">
            <v>1445663.0511299986</v>
          </cell>
          <cell r="F9">
            <v>-31.859619194479706</v>
          </cell>
          <cell r="H9">
            <v>8487524.7685899995</v>
          </cell>
          <cell r="K9">
            <v>367568.19289000001</v>
          </cell>
          <cell r="P9">
            <v>2121595.2039599996</v>
          </cell>
          <cell r="Q9">
            <v>8129582.2365199998</v>
          </cell>
          <cell r="R9">
            <v>506448.89724000002</v>
          </cell>
        </row>
        <row r="10">
          <cell r="E10">
            <v>3635.5129899999997</v>
          </cell>
          <cell r="F10">
            <v>1.2324237102803393</v>
          </cell>
          <cell r="H10">
            <v>103.57489</v>
          </cell>
          <cell r="K10">
            <v>3531.9380999999998</v>
          </cell>
          <cell r="P10">
            <v>3591.25353</v>
          </cell>
          <cell r="Q10">
            <v>616.98361999999997</v>
          </cell>
          <cell r="R10">
            <v>2974.26991</v>
          </cell>
        </row>
        <row r="11">
          <cell r="E11">
            <v>1120.64895</v>
          </cell>
          <cell r="F11">
            <v>-73.224401068068929</v>
          </cell>
          <cell r="H11">
            <v>0.38500000000000001</v>
          </cell>
          <cell r="K11">
            <v>1120.26395</v>
          </cell>
          <cell r="P11">
            <v>4185.3366300000007</v>
          </cell>
          <cell r="Q11">
            <v>0.82699999999999996</v>
          </cell>
          <cell r="R11">
            <v>4184.5096300000005</v>
          </cell>
        </row>
        <row r="12">
          <cell r="E12">
            <v>261672.16584999999</v>
          </cell>
          <cell r="F12">
            <v>109.5999521803674</v>
          </cell>
          <cell r="H12">
            <v>235726.71400000001</v>
          </cell>
          <cell r="K12">
            <v>56035.467400000001</v>
          </cell>
          <cell r="P12">
            <v>124843.61905999998</v>
          </cell>
          <cell r="Q12">
            <v>100971.05931999999</v>
          </cell>
          <cell r="R12">
            <v>23993.059740000001</v>
          </cell>
        </row>
        <row r="13">
          <cell r="E13">
            <v>25854.408800000001</v>
          </cell>
          <cell r="F13">
            <v>-52.861978304636267</v>
          </cell>
          <cell r="H13">
            <v>23713.80644</v>
          </cell>
          <cell r="K13">
            <v>2140.6023599999999</v>
          </cell>
          <cell r="P13">
            <v>54848.311130000002</v>
          </cell>
          <cell r="Q13">
            <v>53609.1734</v>
          </cell>
          <cell r="R13">
            <v>1239.1377299999999</v>
          </cell>
        </row>
        <row r="14">
          <cell r="E14">
            <v>556615</v>
          </cell>
          <cell r="F14">
            <v>-62.590811171829962</v>
          </cell>
          <cell r="H14">
            <v>496615</v>
          </cell>
          <cell r="K14">
            <v>60000</v>
          </cell>
          <cell r="P14">
            <v>1487909.8356199998</v>
          </cell>
          <cell r="Q14">
            <v>1165109.8356199998</v>
          </cell>
          <cell r="R14">
            <v>322800</v>
          </cell>
        </row>
        <row r="15">
          <cell r="E15">
            <v>14880359.352469999</v>
          </cell>
          <cell r="F15">
            <v>-1.4394087718531789</v>
          </cell>
        </row>
        <row r="16">
          <cell r="E16">
            <v>14035097.128869999</v>
          </cell>
          <cell r="F16">
            <v>4.5375585399745066</v>
          </cell>
        </row>
        <row r="17">
          <cell r="E17">
            <v>262792.81479999999</v>
          </cell>
          <cell r="F17">
            <v>103.66964406917769</v>
          </cell>
        </row>
        <row r="18">
          <cell r="E18">
            <v>582469.40879999998</v>
          </cell>
          <cell r="F18">
            <v>-62.244930611642545</v>
          </cell>
        </row>
        <row r="21">
          <cell r="E21">
            <v>2099444.2165800002</v>
          </cell>
          <cell r="F21">
            <v>5.3397188999958711</v>
          </cell>
          <cell r="H21">
            <v>1793309.0581700001</v>
          </cell>
          <cell r="K21">
            <v>306135.15841000003</v>
          </cell>
          <cell r="P21">
            <v>1993022.4216499999</v>
          </cell>
          <cell r="Q21">
            <v>1695300.2278799999</v>
          </cell>
          <cell r="R21">
            <v>297722.19377000001</v>
          </cell>
        </row>
        <row r="22">
          <cell r="E22">
            <v>3359170.04734</v>
          </cell>
          <cell r="F22">
            <v>3.1691159076912667</v>
          </cell>
          <cell r="H22">
            <v>2935742.3953</v>
          </cell>
          <cell r="K22">
            <v>423427.65203999996</v>
          </cell>
          <cell r="P22">
            <v>3255984.13613</v>
          </cell>
          <cell r="Q22">
            <v>2846588.0461300001</v>
          </cell>
          <cell r="R22">
            <v>409396.08999999997</v>
          </cell>
        </row>
        <row r="23">
          <cell r="E23">
            <v>129668.45342999999</v>
          </cell>
          <cell r="F23">
            <v>-10.363825510418167</v>
          </cell>
          <cell r="H23">
            <v>102191.75584</v>
          </cell>
          <cell r="K23">
            <v>27476.69759</v>
          </cell>
          <cell r="P23">
            <v>144660.85168000002</v>
          </cell>
          <cell r="Q23">
            <v>125391.04131000002</v>
          </cell>
          <cell r="R23">
            <v>19269.810369999999</v>
          </cell>
        </row>
        <row r="24">
          <cell r="E24">
            <v>5760432.7152999993</v>
          </cell>
          <cell r="F24">
            <v>7.6728514638835454</v>
          </cell>
          <cell r="H24">
            <v>2944763.35751</v>
          </cell>
          <cell r="K24">
            <v>10225099.268139999</v>
          </cell>
          <cell r="P24">
            <v>5349939.7823900003</v>
          </cell>
          <cell r="Q24">
            <v>2741293.4049800001</v>
          </cell>
          <cell r="R24">
            <v>9123082.3072100002</v>
          </cell>
        </row>
        <row r="25">
          <cell r="E25">
            <v>230905.99022000001</v>
          </cell>
          <cell r="F25">
            <v>-4.3061137327093935E-2</v>
          </cell>
          <cell r="H25">
            <v>67583.907390000008</v>
          </cell>
          <cell r="K25">
            <v>163322.08283</v>
          </cell>
          <cell r="P25">
            <v>231005.46380000003</v>
          </cell>
          <cell r="Q25">
            <v>78678.779779999997</v>
          </cell>
          <cell r="R25">
            <v>152326.68402000002</v>
          </cell>
        </row>
        <row r="26">
          <cell r="E26">
            <v>606284.30739999993</v>
          </cell>
          <cell r="F26">
            <v>69.045057668359263</v>
          </cell>
          <cell r="H26">
            <v>496204.80033</v>
          </cell>
          <cell r="K26">
            <v>140169.52262</v>
          </cell>
          <cell r="P26">
            <v>358652.48931999994</v>
          </cell>
          <cell r="Q26">
            <v>278821.84329999995</v>
          </cell>
          <cell r="R26">
            <v>79951.146020000015</v>
          </cell>
        </row>
        <row r="27">
          <cell r="E27">
            <v>121927.14778</v>
          </cell>
          <cell r="F27">
            <v>-14.224565155652547</v>
          </cell>
          <cell r="H27">
            <v>56399.58238</v>
          </cell>
          <cell r="K27">
            <v>65527.565399999992</v>
          </cell>
          <cell r="P27">
            <v>142146.93053000001</v>
          </cell>
          <cell r="Q27">
            <v>42134.015909999995</v>
          </cell>
          <cell r="R27">
            <v>100012.91462000001</v>
          </cell>
        </row>
        <row r="28">
          <cell r="E28">
            <v>608427.64911</v>
          </cell>
          <cell r="F28">
            <v>9.6830624775213092</v>
          </cell>
          <cell r="H28">
            <v>368329.66667000001</v>
          </cell>
          <cell r="K28">
            <v>240097.98243999999</v>
          </cell>
          <cell r="P28">
            <v>554714.31538000004</v>
          </cell>
          <cell r="Q28">
            <v>470166.66667000001</v>
          </cell>
          <cell r="R28">
            <v>84547.648710000009</v>
          </cell>
        </row>
        <row r="29">
          <cell r="E29">
            <v>12916260.527159998</v>
          </cell>
          <cell r="F29">
            <v>7.3659586565256285</v>
          </cell>
        </row>
        <row r="30">
          <cell r="E30">
            <v>11348715.43265</v>
          </cell>
          <cell r="F30">
            <v>5.6322632612539225</v>
          </cell>
        </row>
        <row r="31">
          <cell r="E31">
            <v>837190.29761999997</v>
          </cell>
          <cell r="F31">
            <v>41.978971569917121</v>
          </cell>
        </row>
        <row r="32">
          <cell r="E32">
            <v>730354.79689</v>
          </cell>
          <cell r="F32">
            <v>4.806344329890555</v>
          </cell>
        </row>
      </sheetData>
      <sheetData sheetId="13"/>
      <sheetData sheetId="14"/>
      <sheetData sheetId="15"/>
      <sheetData sheetId="16"/>
      <sheetData sheetId="17">
        <row r="14">
          <cell r="F14">
            <v>75602.960000000006</v>
          </cell>
          <cell r="H14">
            <v>52303.76485</v>
          </cell>
          <cell r="J14">
            <v>52303.23835</v>
          </cell>
          <cell r="L14">
            <v>72743.432000000001</v>
          </cell>
          <cell r="N14">
            <v>50124.187680000003</v>
          </cell>
          <cell r="P14">
            <v>50124.187680000003</v>
          </cell>
        </row>
        <row r="16">
          <cell r="F16">
            <v>58686.3534</v>
          </cell>
          <cell r="H16">
            <v>33734.928369999994</v>
          </cell>
          <cell r="J16">
            <v>32199.380739999997</v>
          </cell>
          <cell r="L16">
            <v>54586.9833</v>
          </cell>
          <cell r="N16">
            <v>30893.929350000002</v>
          </cell>
          <cell r="P16">
            <v>29614.611250000002</v>
          </cell>
        </row>
        <row r="18">
          <cell r="F18">
            <v>7960.29</v>
          </cell>
          <cell r="H18">
            <v>3783.3546099999999</v>
          </cell>
          <cell r="J18">
            <v>3783.3546099999999</v>
          </cell>
          <cell r="L18">
            <v>8412.76</v>
          </cell>
          <cell r="N18">
            <v>3918.7632799999997</v>
          </cell>
          <cell r="P18">
            <v>3872.4178299999999</v>
          </cell>
        </row>
        <row r="20">
          <cell r="F20">
            <v>2443016.4261800004</v>
          </cell>
          <cell r="H20">
            <v>1656729.2745199997</v>
          </cell>
          <cell r="J20">
            <v>1655973.72181</v>
          </cell>
          <cell r="L20">
            <v>2159338.17869</v>
          </cell>
          <cell r="N20">
            <v>1478999.24043</v>
          </cell>
          <cell r="P20">
            <v>1478409.9500900002</v>
          </cell>
        </row>
        <row r="22">
          <cell r="F22">
            <v>108389.53172</v>
          </cell>
          <cell r="H22">
            <v>24087.820199999998</v>
          </cell>
          <cell r="J22">
            <v>22215.16876</v>
          </cell>
          <cell r="L22">
            <v>58972.936390000003</v>
          </cell>
          <cell r="N22">
            <v>23032.380219999999</v>
          </cell>
          <cell r="P22">
            <v>22026.806909999999</v>
          </cell>
        </row>
        <row r="24">
          <cell r="F24">
            <v>76574.325779999999</v>
          </cell>
          <cell r="H24">
            <v>13157.44126</v>
          </cell>
          <cell r="J24">
            <v>11106.38825</v>
          </cell>
          <cell r="L24">
            <v>65176.581649999993</v>
          </cell>
          <cell r="N24">
            <v>15975.26324</v>
          </cell>
          <cell r="P24">
            <v>13488.57351</v>
          </cell>
        </row>
        <row r="26">
          <cell r="F26">
            <v>2040.7840000000001</v>
          </cell>
          <cell r="H26">
            <v>1046.67815</v>
          </cell>
          <cell r="J26">
            <v>1046.67815</v>
          </cell>
          <cell r="L26">
            <v>2785.79</v>
          </cell>
          <cell r="N26">
            <v>471.83772999999997</v>
          </cell>
          <cell r="P26">
            <v>471.83772999999997</v>
          </cell>
        </row>
        <row r="28">
          <cell r="F28">
            <v>67529.67</v>
          </cell>
          <cell r="H28">
            <v>49999.315439999998</v>
          </cell>
          <cell r="J28">
            <v>49999.315439999998</v>
          </cell>
          <cell r="L28">
            <v>66321.33</v>
          </cell>
          <cell r="N28">
            <v>47907.648710000001</v>
          </cell>
          <cell r="P28">
            <v>46707.648710000001</v>
          </cell>
        </row>
      </sheetData>
      <sheetData sheetId="18">
        <row r="14">
          <cell r="F14">
            <v>238099.516</v>
          </cell>
          <cell r="H14">
            <v>159610.74935</v>
          </cell>
          <cell r="J14">
            <v>159610.74935</v>
          </cell>
          <cell r="L14">
            <v>234659.41500000001</v>
          </cell>
          <cell r="N14">
            <v>158356.11032000001</v>
          </cell>
          <cell r="P14">
            <v>158355.87643999999</v>
          </cell>
        </row>
        <row r="16">
          <cell r="F16">
            <v>511228.61238999997</v>
          </cell>
          <cell r="H16">
            <v>298595.96111999999</v>
          </cell>
          <cell r="J16">
            <v>274378.98230999999</v>
          </cell>
          <cell r="L16">
            <v>475186.08010000002</v>
          </cell>
          <cell r="N16">
            <v>288734.64019000001</v>
          </cell>
          <cell r="P16">
            <v>268188.57613999996</v>
          </cell>
        </row>
        <row r="18">
          <cell r="F18">
            <v>49699.862000000001</v>
          </cell>
          <cell r="H18">
            <v>22583.751190000003</v>
          </cell>
          <cell r="J18">
            <v>14409.97459</v>
          </cell>
          <cell r="L18">
            <v>50915.095000000001</v>
          </cell>
          <cell r="N18">
            <v>14012.40531</v>
          </cell>
          <cell r="P18">
            <v>14012.40531</v>
          </cell>
        </row>
        <row r="20">
          <cell r="F20">
            <v>7623397.2865300002</v>
          </cell>
          <cell r="H20">
            <v>5156335.20658</v>
          </cell>
          <cell r="J20">
            <v>5135975.2201400008</v>
          </cell>
          <cell r="L20">
            <v>6691651.6190400003</v>
          </cell>
          <cell r="N20">
            <v>4610512.0072799996</v>
          </cell>
          <cell r="P20">
            <v>4585122.4566099998</v>
          </cell>
        </row>
        <row r="22">
          <cell r="F22">
            <v>181968.65243000002</v>
          </cell>
          <cell r="H22">
            <v>82074.747579999996</v>
          </cell>
          <cell r="J22">
            <v>75723.801569999996</v>
          </cell>
          <cell r="L22">
            <v>157913.04746999999</v>
          </cell>
          <cell r="N22">
            <v>78616.910459999999</v>
          </cell>
          <cell r="P22">
            <v>69479.189769999997</v>
          </cell>
        </row>
        <row r="24">
          <cell r="F24">
            <v>392540.92537000001</v>
          </cell>
          <cell r="H24">
            <v>116334.70718000001</v>
          </cell>
          <cell r="J24">
            <v>106606.12208</v>
          </cell>
          <cell r="L24">
            <v>127316.80188</v>
          </cell>
          <cell r="N24">
            <v>52465.88177</v>
          </cell>
          <cell r="P24">
            <v>50064.227740000002</v>
          </cell>
        </row>
        <row r="26">
          <cell r="F26">
            <v>99274.401110000006</v>
          </cell>
          <cell r="H26">
            <v>63635.090229999994</v>
          </cell>
          <cell r="J26">
            <v>63635.090229999994</v>
          </cell>
          <cell r="L26">
            <v>162451.94755000001</v>
          </cell>
          <cell r="N26">
            <v>99173.431890000007</v>
          </cell>
          <cell r="P26">
            <v>62973.43189</v>
          </cell>
        </row>
        <row r="28">
          <cell r="F28">
            <v>155758.66699999999</v>
          </cell>
          <cell r="H28">
            <v>155758.66699999999</v>
          </cell>
          <cell r="J28">
            <v>7400</v>
          </cell>
          <cell r="L28">
            <v>155758.66699999999</v>
          </cell>
          <cell r="N28">
            <v>6400</v>
          </cell>
          <cell r="P28">
            <v>6400</v>
          </cell>
        </row>
      </sheetData>
      <sheetData sheetId="19">
        <row r="14">
          <cell r="F14">
            <v>134194.95199999999</v>
          </cell>
          <cell r="H14">
            <v>94220.644209999999</v>
          </cell>
          <cell r="J14">
            <v>93395.002049999996</v>
          </cell>
          <cell r="L14">
            <v>128849.95</v>
          </cell>
          <cell r="N14">
            <v>89241.895770000003</v>
          </cell>
          <cell r="P14">
            <v>89241.895770000003</v>
          </cell>
        </row>
        <row r="16">
          <cell r="F16">
            <v>153701.09236000001</v>
          </cell>
          <cell r="H16">
            <v>91096.762549999999</v>
          </cell>
          <cell r="J16">
            <v>86168.258620000008</v>
          </cell>
          <cell r="L16">
            <v>153629.34181000001</v>
          </cell>
          <cell r="N16">
            <v>89767.52046</v>
          </cell>
          <cell r="P16">
            <v>89086.900340000007</v>
          </cell>
        </row>
        <row r="18">
          <cell r="F18">
            <v>6107.1774699999996</v>
          </cell>
          <cell r="H18">
            <v>1109.5917899999999</v>
          </cell>
          <cell r="J18">
            <v>857.64792</v>
          </cell>
          <cell r="L18">
            <v>3182.5413599999997</v>
          </cell>
          <cell r="N18">
            <v>1338.6417799999999</v>
          </cell>
          <cell r="P18">
            <v>1010.1504699999999</v>
          </cell>
        </row>
        <row r="20">
          <cell r="F20">
            <v>5092869.6967599997</v>
          </cell>
          <cell r="H20">
            <v>3412034.7870399999</v>
          </cell>
          <cell r="J20">
            <v>3404100.0652200002</v>
          </cell>
          <cell r="L20">
            <v>4466161.5473999996</v>
          </cell>
          <cell r="N20">
            <v>3033571.0595</v>
          </cell>
          <cell r="P20">
            <v>3031330.27887</v>
          </cell>
        </row>
        <row r="22">
          <cell r="F22">
            <v>161159.37993999998</v>
          </cell>
          <cell r="H22">
            <v>57159.515049999995</v>
          </cell>
          <cell r="J22">
            <v>56408.905760000001</v>
          </cell>
          <cell r="L22">
            <v>157685.05015</v>
          </cell>
          <cell r="N22">
            <v>50677.393340000002</v>
          </cell>
          <cell r="P22">
            <v>50196.532719999996</v>
          </cell>
        </row>
        <row r="24">
          <cell r="F24">
            <v>65582.347200000004</v>
          </cell>
          <cell r="H24">
            <v>10677.374179999999</v>
          </cell>
          <cell r="J24">
            <v>10124.901320000001</v>
          </cell>
          <cell r="L24">
            <v>47802.120430000003</v>
          </cell>
          <cell r="N24">
            <v>11510.00101</v>
          </cell>
          <cell r="P24">
            <v>11471.018550000001</v>
          </cell>
        </row>
        <row r="26">
          <cell r="F26">
            <v>6705.4939999999997</v>
          </cell>
          <cell r="H26">
            <v>845.79701999999997</v>
          </cell>
          <cell r="J26">
            <v>845.79701999999997</v>
          </cell>
          <cell r="L26">
            <v>11288.986000000001</v>
          </cell>
          <cell r="N26">
            <v>367.64499999999998</v>
          </cell>
          <cell r="P26">
            <v>367.64499999999998</v>
          </cell>
        </row>
        <row r="28">
          <cell r="F28">
            <v>40015</v>
          </cell>
          <cell r="H28">
            <v>34340</v>
          </cell>
          <cell r="J28">
            <v>34340</v>
          </cell>
          <cell r="L28">
            <v>35815</v>
          </cell>
          <cell r="N28">
            <v>30240</v>
          </cell>
          <cell r="P28">
            <v>30240</v>
          </cell>
        </row>
      </sheetData>
      <sheetData sheetId="20">
        <row r="14">
          <cell r="F14">
            <v>1198300</v>
          </cell>
          <cell r="H14">
            <v>976587.83333000005</v>
          </cell>
          <cell r="J14">
            <v>815708.26682000002</v>
          </cell>
          <cell r="L14">
            <v>1080636.6599999999</v>
          </cell>
          <cell r="N14">
            <v>846216.87248999998</v>
          </cell>
          <cell r="P14">
            <v>703915.00850999996</v>
          </cell>
        </row>
        <row r="15">
          <cell r="F15">
            <v>973000</v>
          </cell>
          <cell r="H15">
            <v>741995.18588</v>
          </cell>
          <cell r="J15">
            <v>594243.44013</v>
          </cell>
          <cell r="L15">
            <v>896500</v>
          </cell>
          <cell r="N15">
            <v>673670.15426999994</v>
          </cell>
          <cell r="P15">
            <v>544070.69873000006</v>
          </cell>
        </row>
        <row r="16">
          <cell r="F16">
            <v>169400</v>
          </cell>
          <cell r="H16">
            <v>186699.67572999999</v>
          </cell>
          <cell r="J16">
            <v>177005.15037000002</v>
          </cell>
          <cell r="L16">
            <v>127800</v>
          </cell>
          <cell r="N16">
            <v>125307.51340000001</v>
          </cell>
          <cell r="P16">
            <v>116693.93635999999</v>
          </cell>
        </row>
        <row r="17">
          <cell r="F17">
            <v>55900</v>
          </cell>
          <cell r="H17">
            <v>47892.971720000001</v>
          </cell>
          <cell r="J17">
            <v>44459.676319999999</v>
          </cell>
          <cell r="L17">
            <v>56336.66</v>
          </cell>
          <cell r="N17">
            <v>47239.204819999999</v>
          </cell>
          <cell r="P17">
            <v>43150.373420000004</v>
          </cell>
        </row>
        <row r="19">
          <cell r="F19">
            <v>1339462.112</v>
          </cell>
          <cell r="H19">
            <v>873422.45345000003</v>
          </cell>
          <cell r="J19">
            <v>759220.91557000007</v>
          </cell>
          <cell r="L19">
            <v>1172166.568</v>
          </cell>
          <cell r="N19">
            <v>802857.28287999996</v>
          </cell>
          <cell r="P19">
            <v>694979.56841000007</v>
          </cell>
        </row>
        <row r="20">
          <cell r="F20">
            <v>33200</v>
          </cell>
          <cell r="H20">
            <v>24763.082629999997</v>
          </cell>
          <cell r="J20">
            <v>23986.736829999998</v>
          </cell>
          <cell r="L20">
            <v>26200</v>
          </cell>
          <cell r="N20">
            <v>23555.74942</v>
          </cell>
          <cell r="P20">
            <v>22895.436590000001</v>
          </cell>
        </row>
        <row r="21">
          <cell r="F21">
            <v>1002889.6</v>
          </cell>
          <cell r="H21">
            <v>693695.01535999996</v>
          </cell>
          <cell r="J21">
            <v>584589.5395800001</v>
          </cell>
          <cell r="L21">
            <v>894030.18</v>
          </cell>
          <cell r="N21">
            <v>613585.94209000003</v>
          </cell>
          <cell r="P21">
            <v>524910.63248000003</v>
          </cell>
        </row>
        <row r="22">
          <cell r="F22">
            <v>258346.51199999999</v>
          </cell>
          <cell r="H22">
            <v>139667.48958000002</v>
          </cell>
          <cell r="J22">
            <v>139074.0141</v>
          </cell>
          <cell r="L22">
            <v>238426.38800000001</v>
          </cell>
          <cell r="N22">
            <v>152690.63235</v>
          </cell>
          <cell r="P22">
            <v>137577.77737999998</v>
          </cell>
        </row>
        <row r="23">
          <cell r="F23">
            <v>45026</v>
          </cell>
          <cell r="H23">
            <v>15296.865880000001</v>
          </cell>
          <cell r="J23">
            <v>11570.62506</v>
          </cell>
          <cell r="L23">
            <v>13510</v>
          </cell>
          <cell r="N23">
            <v>13024.95902</v>
          </cell>
          <cell r="P23">
            <v>9595.7219600000008</v>
          </cell>
        </row>
        <row r="25">
          <cell r="F25">
            <v>13395.86</v>
          </cell>
          <cell r="H25">
            <v>15728.58159</v>
          </cell>
          <cell r="J25">
            <v>11317.99451</v>
          </cell>
          <cell r="L25">
            <v>10914.822</v>
          </cell>
          <cell r="N25">
            <v>11374.861989999999</v>
          </cell>
          <cell r="P25">
            <v>5984.4412499999999</v>
          </cell>
        </row>
        <row r="27">
          <cell r="F27">
            <v>108168.53055</v>
          </cell>
          <cell r="H27">
            <v>63466.779350000004</v>
          </cell>
          <cell r="J27">
            <v>63384.181790000002</v>
          </cell>
          <cell r="L27">
            <v>71146.854980000004</v>
          </cell>
          <cell r="N27">
            <v>88451.657160000002</v>
          </cell>
          <cell r="P27">
            <v>88157.143879999989</v>
          </cell>
        </row>
        <row r="29">
          <cell r="F29">
            <v>414.87</v>
          </cell>
          <cell r="H29">
            <v>216.44754</v>
          </cell>
          <cell r="J29">
            <v>96.36439</v>
          </cell>
          <cell r="L29">
            <v>409.21</v>
          </cell>
          <cell r="N29">
            <v>496.96942999999999</v>
          </cell>
          <cell r="P29">
            <v>410.00409999999999</v>
          </cell>
        </row>
        <row r="31">
          <cell r="F31">
            <v>877.6</v>
          </cell>
          <cell r="H31">
            <v>194.55145000000002</v>
          </cell>
          <cell r="J31">
            <v>179.55145000000002</v>
          </cell>
          <cell r="L31">
            <v>531</v>
          </cell>
          <cell r="N31">
            <v>190.37849</v>
          </cell>
          <cell r="P31">
            <v>177.93471</v>
          </cell>
        </row>
        <row r="33">
          <cell r="F33">
            <v>23889.929659999998</v>
          </cell>
          <cell r="H33">
            <v>10426.324909999999</v>
          </cell>
          <cell r="J33">
            <v>9205.9756699999998</v>
          </cell>
          <cell r="L33">
            <v>10836.414879999998</v>
          </cell>
          <cell r="N33">
            <v>4872.3200099999995</v>
          </cell>
          <cell r="P33">
            <v>3158.1475399999999</v>
          </cell>
        </row>
        <row r="35">
          <cell r="F35">
            <v>67761.76887</v>
          </cell>
          <cell r="H35">
            <v>60.128660000000004</v>
          </cell>
          <cell r="J35">
            <v>60.128660000000004</v>
          </cell>
          <cell r="L35">
            <v>34876.132169999997</v>
          </cell>
          <cell r="N35">
            <v>55.390910000000005</v>
          </cell>
          <cell r="P35">
            <v>55.390910000000005</v>
          </cell>
        </row>
        <row r="37">
          <cell r="F37">
            <v>87529.67</v>
          </cell>
          <cell r="H37">
            <v>60000</v>
          </cell>
          <cell r="J37">
            <v>60000</v>
          </cell>
          <cell r="L37">
            <v>106821.33</v>
          </cell>
          <cell r="N37">
            <v>106800</v>
          </cell>
          <cell r="P37">
            <v>106800</v>
          </cell>
        </row>
      </sheetData>
      <sheetData sheetId="21">
        <row r="14">
          <cell r="F14">
            <v>4173981.9550000001</v>
          </cell>
          <cell r="H14">
            <v>3446811.5611799997</v>
          </cell>
          <cell r="J14">
            <v>3193690.8066899995</v>
          </cell>
          <cell r="L14">
            <v>3693290.6940000001</v>
          </cell>
          <cell r="N14">
            <v>3101554.6241899999</v>
          </cell>
          <cell r="P14">
            <v>2888217.9903500001</v>
          </cell>
        </row>
        <row r="15">
          <cell r="F15">
            <v>3322481.9550000001</v>
          </cell>
          <cell r="H15">
            <v>2605991.4912799997</v>
          </cell>
          <cell r="J15">
            <v>2390629.0446999995</v>
          </cell>
          <cell r="L15">
            <v>2975223.824</v>
          </cell>
          <cell r="N15">
            <v>2377322.7176699997</v>
          </cell>
          <cell r="P15">
            <v>2204798.64573</v>
          </cell>
        </row>
        <row r="16">
          <cell r="F16">
            <v>619000</v>
          </cell>
          <cell r="H16">
            <v>616028.71501000004</v>
          </cell>
          <cell r="J16">
            <v>587359.75263999996</v>
          </cell>
          <cell r="L16">
            <v>523000</v>
          </cell>
          <cell r="N16">
            <v>504056.97224000003</v>
          </cell>
          <cell r="P16">
            <v>479828.19670000003</v>
          </cell>
        </row>
        <row r="17">
          <cell r="F17">
            <v>232500</v>
          </cell>
          <cell r="H17">
            <v>224791.35488999999</v>
          </cell>
          <cell r="J17">
            <v>215702.00935000001</v>
          </cell>
          <cell r="L17">
            <v>195066.87</v>
          </cell>
          <cell r="N17">
            <v>220174.93428000004</v>
          </cell>
          <cell r="P17">
            <v>203591.14792000002</v>
          </cell>
        </row>
        <row r="19">
          <cell r="F19">
            <v>4228744.0609999998</v>
          </cell>
          <cell r="H19">
            <v>3641133.9386299998</v>
          </cell>
          <cell r="J19">
            <v>3344610.47584</v>
          </cell>
          <cell r="L19">
            <v>3666546.4980000001</v>
          </cell>
          <cell r="N19">
            <v>3107400.0809299997</v>
          </cell>
          <cell r="P19">
            <v>2933508.0709599997</v>
          </cell>
        </row>
        <row r="20">
          <cell r="F20">
            <v>111500</v>
          </cell>
          <cell r="H20">
            <v>84970.929839999983</v>
          </cell>
          <cell r="J20">
            <v>84003.643060000002</v>
          </cell>
          <cell r="L20">
            <v>78000</v>
          </cell>
          <cell r="N20">
            <v>77865.455900000001</v>
          </cell>
          <cell r="P20">
            <v>76619.471080000018</v>
          </cell>
        </row>
        <row r="21">
          <cell r="F21">
            <v>3166753.9879999999</v>
          </cell>
          <cell r="H21">
            <v>2829274.01352</v>
          </cell>
          <cell r="J21">
            <v>2586436.6325899996</v>
          </cell>
          <cell r="L21">
            <v>2802158.3319999999</v>
          </cell>
          <cell r="N21">
            <v>2260104.6411299994</v>
          </cell>
          <cell r="P21">
            <v>2151308.8507499998</v>
          </cell>
        </row>
        <row r="22">
          <cell r="F22">
            <v>805466.07299999997</v>
          </cell>
          <cell r="H22">
            <v>676159.27369999967</v>
          </cell>
          <cell r="J22">
            <v>623536.37904999999</v>
          </cell>
          <cell r="L22">
            <v>740608.86199999996</v>
          </cell>
          <cell r="N22">
            <v>723191.16398000019</v>
          </cell>
          <cell r="P22">
            <v>659341.4474699999</v>
          </cell>
        </row>
        <row r="23">
          <cell r="F23">
            <v>145024</v>
          </cell>
          <cell r="H23">
            <v>50729.721570000009</v>
          </cell>
          <cell r="J23">
            <v>50633.82114</v>
          </cell>
          <cell r="L23">
            <v>45779.303999999996</v>
          </cell>
          <cell r="N23">
            <v>46238.819920000002</v>
          </cell>
          <cell r="P23">
            <v>46238.301660000005</v>
          </cell>
        </row>
        <row r="25">
          <cell r="F25">
            <v>145630.35</v>
          </cell>
          <cell r="H25">
            <v>126568.88734999998</v>
          </cell>
          <cell r="J25">
            <v>90517.528630000001</v>
          </cell>
          <cell r="L25">
            <v>119318.35</v>
          </cell>
          <cell r="N25">
            <v>130976.01262000004</v>
          </cell>
          <cell r="P25">
            <v>83740.845380000028</v>
          </cell>
        </row>
        <row r="27">
          <cell r="F27">
            <v>68880.676000000007</v>
          </cell>
          <cell r="H27">
            <v>159705.31218000001</v>
          </cell>
          <cell r="J27">
            <v>159188.02070000002</v>
          </cell>
          <cell r="L27">
            <v>67435.331999999995</v>
          </cell>
          <cell r="N27">
            <v>215896.59973000002</v>
          </cell>
          <cell r="P27">
            <v>213386.13425999999</v>
          </cell>
        </row>
        <row r="29">
          <cell r="F29">
            <v>105.75</v>
          </cell>
          <cell r="H29">
            <v>2627.5152799999996</v>
          </cell>
          <cell r="J29">
            <v>2606.0842299999995</v>
          </cell>
          <cell r="L29">
            <v>90</v>
          </cell>
          <cell r="N29">
            <v>2110.4671499999999</v>
          </cell>
          <cell r="P29">
            <v>2101.7636299999999</v>
          </cell>
        </row>
        <row r="31">
          <cell r="F31">
            <v>4897.8019999999997</v>
          </cell>
          <cell r="H31">
            <v>483.61772999999999</v>
          </cell>
          <cell r="J31">
            <v>483.61772999999999</v>
          </cell>
          <cell r="L31">
            <v>1652.0940000000001</v>
          </cell>
          <cell r="N31">
            <v>64.570350000000005</v>
          </cell>
          <cell r="P31">
            <v>64.570350000000005</v>
          </cell>
        </row>
        <row r="33">
          <cell r="F33">
            <v>27857.346000000001</v>
          </cell>
          <cell r="H33">
            <v>42546.541579999997</v>
          </cell>
          <cell r="J33">
            <v>42545.567289999999</v>
          </cell>
          <cell r="L33">
            <v>11114.789000000001</v>
          </cell>
          <cell r="N33">
            <v>10987.22839</v>
          </cell>
          <cell r="P33">
            <v>10968.791499999999</v>
          </cell>
        </row>
        <row r="35">
          <cell r="F35">
            <v>1022.078</v>
          </cell>
          <cell r="H35">
            <v>1777.7437</v>
          </cell>
          <cell r="J35">
            <v>722.65290999999991</v>
          </cell>
          <cell r="L35">
            <v>1022</v>
          </cell>
          <cell r="N35">
            <v>805.74497999999994</v>
          </cell>
          <cell r="P35">
            <v>805.74497999999994</v>
          </cell>
        </row>
        <row r="37">
          <cell r="F37">
            <v>234958.66699999999</v>
          </cell>
          <cell r="H37">
            <v>0</v>
          </cell>
          <cell r="J37">
            <v>0</v>
          </cell>
          <cell r="L37">
            <v>410340</v>
          </cell>
          <cell r="N37">
            <v>116000</v>
          </cell>
          <cell r="P37">
            <v>116000</v>
          </cell>
        </row>
      </sheetData>
      <sheetData sheetId="22">
        <row r="14">
          <cell r="F14">
            <v>2520300</v>
          </cell>
          <cell r="H14">
            <v>1751933.5448700001</v>
          </cell>
          <cell r="J14">
            <v>1751933.5448700001</v>
          </cell>
          <cell r="L14">
            <v>2179396.4700000002</v>
          </cell>
          <cell r="N14">
            <v>1720220.46215</v>
          </cell>
          <cell r="P14">
            <v>1720220.46215</v>
          </cell>
        </row>
        <row r="15">
          <cell r="F15">
            <v>2067300</v>
          </cell>
          <cell r="H15">
            <v>1363346.8861700001</v>
          </cell>
          <cell r="J15">
            <v>1363346.8861700001</v>
          </cell>
          <cell r="L15">
            <v>1843400</v>
          </cell>
          <cell r="N15">
            <v>1329515.7326</v>
          </cell>
          <cell r="P15">
            <v>1329515.7326</v>
          </cell>
        </row>
        <row r="16">
          <cell r="F16">
            <v>298200</v>
          </cell>
          <cell r="H16">
            <v>256300.63618999999</v>
          </cell>
          <cell r="J16">
            <v>256300.63618999999</v>
          </cell>
          <cell r="L16">
            <v>194000</v>
          </cell>
          <cell r="N16">
            <v>245319.74387000001</v>
          </cell>
          <cell r="P16">
            <v>245319.74387000001</v>
          </cell>
        </row>
        <row r="17">
          <cell r="F17">
            <v>154800</v>
          </cell>
          <cell r="H17">
            <v>132286.02251000001</v>
          </cell>
          <cell r="J17">
            <v>132286.02251000001</v>
          </cell>
          <cell r="L17">
            <v>141996.47</v>
          </cell>
          <cell r="N17">
            <v>145384.98568000001</v>
          </cell>
          <cell r="P17">
            <v>145384.98568000001</v>
          </cell>
        </row>
        <row r="19">
          <cell r="F19">
            <v>2802684.415</v>
          </cell>
          <cell r="H19">
            <v>1607532.8660000002</v>
          </cell>
          <cell r="J19">
            <v>1607532.8660000002</v>
          </cell>
          <cell r="L19">
            <v>2440960.7560000001</v>
          </cell>
          <cell r="N19">
            <v>1484767.64894</v>
          </cell>
          <cell r="P19">
            <v>1484767.64894</v>
          </cell>
        </row>
        <row r="20">
          <cell r="F20">
            <v>92800</v>
          </cell>
          <cell r="H20">
            <v>63877.614799999996</v>
          </cell>
          <cell r="J20">
            <v>63877.614799999996</v>
          </cell>
          <cell r="L20">
            <v>70800</v>
          </cell>
          <cell r="N20">
            <v>65175.116459999997</v>
          </cell>
          <cell r="P20">
            <v>65175.116459999997</v>
          </cell>
        </row>
        <row r="21">
          <cell r="F21">
            <v>2075907</v>
          </cell>
          <cell r="H21">
            <v>1304618.4227799999</v>
          </cell>
          <cell r="J21">
            <v>1304618.4227799999</v>
          </cell>
          <cell r="L21">
            <v>1845935.31</v>
          </cell>
          <cell r="N21">
            <v>1159805.61124</v>
          </cell>
          <cell r="P21">
            <v>1159805.61124</v>
          </cell>
        </row>
        <row r="22">
          <cell r="F22">
            <v>535557.41500000004</v>
          </cell>
          <cell r="H22">
            <v>214609.50383</v>
          </cell>
          <cell r="J22">
            <v>214609.50383</v>
          </cell>
          <cell r="L22">
            <v>494005.82199999999</v>
          </cell>
          <cell r="N22">
            <v>236812.82030000002</v>
          </cell>
          <cell r="P22">
            <v>236812.82030000002</v>
          </cell>
        </row>
        <row r="23">
          <cell r="F23">
            <v>98420</v>
          </cell>
          <cell r="H23">
            <v>24427.32459</v>
          </cell>
          <cell r="J23">
            <v>24427.32459</v>
          </cell>
          <cell r="L23">
            <v>30219.624</v>
          </cell>
          <cell r="N23">
            <v>22974.10094</v>
          </cell>
          <cell r="P23">
            <v>22974.10094</v>
          </cell>
        </row>
        <row r="25">
          <cell r="F25">
            <v>48992.402999999998</v>
          </cell>
          <cell r="H25">
            <v>32236.804459999999</v>
          </cell>
          <cell r="J25">
            <v>32236.804459999999</v>
          </cell>
          <cell r="L25">
            <v>42217.415000000001</v>
          </cell>
          <cell r="N25">
            <v>32650.071350000002</v>
          </cell>
          <cell r="P25">
            <v>32650.071350000002</v>
          </cell>
        </row>
        <row r="27">
          <cell r="F27">
            <v>178781.98921</v>
          </cell>
          <cell r="H27">
            <v>144396.10136</v>
          </cell>
          <cell r="J27">
            <v>144396.10136</v>
          </cell>
          <cell r="L27">
            <v>160929.86106999998</v>
          </cell>
          <cell r="N27">
            <v>202100.64035</v>
          </cell>
          <cell r="P27">
            <v>202100.64035</v>
          </cell>
        </row>
        <row r="29">
          <cell r="F29">
            <v>707.8</v>
          </cell>
          <cell r="H29">
            <v>687.97528</v>
          </cell>
          <cell r="J29">
            <v>683.22299999999996</v>
          </cell>
          <cell r="L29">
            <v>707.8</v>
          </cell>
          <cell r="N29">
            <v>366.83332999999999</v>
          </cell>
          <cell r="P29">
            <v>366.83332999999999</v>
          </cell>
        </row>
        <row r="31">
          <cell r="F31">
            <v>200</v>
          </cell>
          <cell r="H31">
            <v>442.09477000000004</v>
          </cell>
          <cell r="J31">
            <v>442.09477000000004</v>
          </cell>
          <cell r="L31">
            <v>200</v>
          </cell>
          <cell r="N31">
            <v>3929.56079</v>
          </cell>
          <cell r="P31">
            <v>3929.56079</v>
          </cell>
        </row>
        <row r="33">
          <cell r="F33">
            <v>23010.952600000001</v>
          </cell>
          <cell r="H33">
            <v>3062.6009100000001</v>
          </cell>
          <cell r="J33">
            <v>3005.2268899999999</v>
          </cell>
          <cell r="L33">
            <v>9002.2165700000005</v>
          </cell>
          <cell r="N33">
            <v>8133.51134</v>
          </cell>
          <cell r="P33">
            <v>7972.6784500000003</v>
          </cell>
        </row>
        <row r="35">
          <cell r="F35">
            <v>45742.579920000004</v>
          </cell>
          <cell r="H35">
            <v>302.73</v>
          </cell>
          <cell r="J35">
            <v>173.292</v>
          </cell>
          <cell r="L35">
            <v>34800.018509999994</v>
          </cell>
          <cell r="N35">
            <v>378.00184000000002</v>
          </cell>
          <cell r="P35">
            <v>216.22084000000001</v>
          </cell>
        </row>
        <row r="37">
          <cell r="F37">
            <v>39915</v>
          </cell>
          <cell r="H37">
            <v>0</v>
          </cell>
          <cell r="J37">
            <v>0</v>
          </cell>
          <cell r="L37">
            <v>136200</v>
          </cell>
          <cell r="N37">
            <v>100000</v>
          </cell>
          <cell r="P37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>
      <selection activeCell="G21" sqref="G21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82" t="s">
        <v>0</v>
      </c>
    </row>
    <row r="7" spans="2:2" ht="15.6" customHeight="1" x14ac:dyDescent="0.2"/>
    <row r="8" spans="2:2" ht="23.25" x14ac:dyDescent="0.3">
      <c r="B8" s="189" t="s">
        <v>215</v>
      </c>
    </row>
    <row r="10" spans="2:2" ht="15.75" x14ac:dyDescent="0.25">
      <c r="B10" s="225" t="s">
        <v>1</v>
      </c>
    </row>
    <row r="11" spans="2:2" ht="3.75" customHeight="1" x14ac:dyDescent="0.3">
      <c r="B11" s="169"/>
    </row>
    <row r="12" spans="2:2" ht="18" customHeight="1" x14ac:dyDescent="0.2">
      <c r="B12" s="183" t="s">
        <v>2</v>
      </c>
    </row>
    <row r="13" spans="2:2" ht="18" customHeight="1" x14ac:dyDescent="0.2">
      <c r="B13" s="183" t="s">
        <v>3</v>
      </c>
    </row>
    <row r="14" spans="2:2" ht="18" customHeight="1" x14ac:dyDescent="0.2">
      <c r="B14" s="183" t="s">
        <v>4</v>
      </c>
    </row>
    <row r="15" spans="2:2" ht="18" customHeight="1" x14ac:dyDescent="0.2">
      <c r="B15" s="183" t="s">
        <v>5</v>
      </c>
    </row>
    <row r="16" spans="2:2" ht="18" customHeight="1" x14ac:dyDescent="0.2">
      <c r="B16" s="183" t="s">
        <v>6</v>
      </c>
    </row>
    <row r="18" spans="1:2" ht="15.75" x14ac:dyDescent="0.25">
      <c r="B18" s="225" t="s">
        <v>7</v>
      </c>
    </row>
    <row r="19" spans="1:2" ht="3.75" customHeight="1" x14ac:dyDescent="0.3">
      <c r="B19" s="169"/>
    </row>
    <row r="20" spans="1:2" ht="18" customHeight="1" x14ac:dyDescent="0.2">
      <c r="A20" s="177"/>
      <c r="B20" s="183" t="s">
        <v>2</v>
      </c>
    </row>
    <row r="21" spans="1:2" ht="18" customHeight="1" x14ac:dyDescent="0.2">
      <c r="A21" s="177"/>
      <c r="B21" s="183" t="s">
        <v>3</v>
      </c>
    </row>
    <row r="22" spans="1:2" ht="18" customHeight="1" x14ac:dyDescent="0.2">
      <c r="A22" s="177"/>
      <c r="B22" s="183" t="s">
        <v>4</v>
      </c>
    </row>
    <row r="23" spans="1:2" ht="18" customHeight="1" x14ac:dyDescent="0.2">
      <c r="A23" s="177"/>
      <c r="B23" s="183" t="s">
        <v>5</v>
      </c>
    </row>
    <row r="24" spans="1:2" ht="18" customHeight="1" x14ac:dyDescent="0.2">
      <c r="A24" s="177"/>
      <c r="B24" s="183" t="s">
        <v>6</v>
      </c>
    </row>
    <row r="25" spans="1:2" ht="18" customHeight="1" x14ac:dyDescent="0.2">
      <c r="A25" s="177"/>
      <c r="B25" s="183" t="s">
        <v>8</v>
      </c>
    </row>
    <row r="27" spans="1:2" ht="15.75" x14ac:dyDescent="0.25">
      <c r="B27" s="225" t="s">
        <v>9</v>
      </c>
    </row>
    <row r="28" spans="1:2" ht="3.75" customHeight="1" x14ac:dyDescent="0.3">
      <c r="B28" s="169"/>
    </row>
    <row r="29" spans="1:2" ht="18" customHeight="1" x14ac:dyDescent="0.2">
      <c r="A29" s="177"/>
      <c r="B29" s="183" t="s">
        <v>10</v>
      </c>
    </row>
    <row r="30" spans="1:2" ht="18" customHeight="1" x14ac:dyDescent="0.2">
      <c r="A30" s="177"/>
      <c r="B30" s="183" t="s">
        <v>5</v>
      </c>
    </row>
    <row r="31" spans="1:2" ht="18" customHeight="1" x14ac:dyDescent="0.2">
      <c r="A31" s="177"/>
      <c r="B31" s="183" t="s">
        <v>6</v>
      </c>
    </row>
    <row r="32" spans="1:2" ht="18" customHeight="1" x14ac:dyDescent="0.2">
      <c r="A32" s="177"/>
      <c r="B32" s="183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5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B93" sqref="B93:N93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70" customFormat="1" x14ac:dyDescent="0.2">
      <c r="B1" s="170" t="s">
        <v>7</v>
      </c>
      <c r="N1" s="171" t="str">
        <f>Índice!B8</f>
        <v>3er Trimestre 2022</v>
      </c>
    </row>
    <row r="2" spans="1:255" s="59" customFormat="1" ht="18" customHeight="1" x14ac:dyDescent="0.2">
      <c r="A2" s="57"/>
      <c r="B2" s="105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6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81</v>
      </c>
      <c r="D5" s="108" t="s">
        <v>82</v>
      </c>
      <c r="E5" s="108" t="s">
        <v>83</v>
      </c>
      <c r="F5" s="108" t="s">
        <v>84</v>
      </c>
      <c r="G5" s="109" t="s">
        <v>85</v>
      </c>
      <c r="H5" s="108" t="s">
        <v>86</v>
      </c>
      <c r="I5" s="108" t="s">
        <v>87</v>
      </c>
      <c r="J5" s="109" t="s">
        <v>88</v>
      </c>
      <c r="K5" s="108" t="s">
        <v>89</v>
      </c>
      <c r="L5" s="108" t="s">
        <v>90</v>
      </c>
      <c r="M5" s="109" t="s">
        <v>91</v>
      </c>
      <c r="N5" s="110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90" t="s">
        <v>93</v>
      </c>
      <c r="C7" s="191">
        <v>174596</v>
      </c>
      <c r="D7" s="191">
        <v>95788</v>
      </c>
      <c r="E7" s="191">
        <v>101020</v>
      </c>
      <c r="F7" s="191">
        <v>4022936</v>
      </c>
      <c r="G7" s="191">
        <v>4394341</v>
      </c>
      <c r="H7" s="191">
        <v>271848</v>
      </c>
      <c r="I7" s="191">
        <v>121467</v>
      </c>
      <c r="J7" s="191">
        <v>393315</v>
      </c>
      <c r="K7" s="191">
        <v>47066</v>
      </c>
      <c r="L7" s="191">
        <v>43365</v>
      </c>
      <c r="M7" s="191">
        <v>90431</v>
      </c>
      <c r="N7" s="192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90" t="s">
        <v>94</v>
      </c>
      <c r="C8" s="191">
        <v>182593</v>
      </c>
      <c r="D8" s="191">
        <v>99336</v>
      </c>
      <c r="E8" s="191">
        <v>104278</v>
      </c>
      <c r="F8" s="191">
        <v>4383393</v>
      </c>
      <c r="G8" s="191">
        <v>4769600</v>
      </c>
      <c r="H8" s="191">
        <v>238104</v>
      </c>
      <c r="I8" s="191">
        <v>161432</v>
      </c>
      <c r="J8" s="191">
        <v>399537</v>
      </c>
      <c r="K8" s="191">
        <v>47686</v>
      </c>
      <c r="L8" s="191">
        <v>39386</v>
      </c>
      <c r="M8" s="191">
        <v>87072</v>
      </c>
      <c r="N8" s="192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90" t="s">
        <v>95</v>
      </c>
      <c r="C9" s="191">
        <v>184452</v>
      </c>
      <c r="D9" s="191">
        <v>115290</v>
      </c>
      <c r="E9" s="191">
        <v>123012</v>
      </c>
      <c r="F9" s="191">
        <v>5380367</v>
      </c>
      <c r="G9" s="191">
        <v>5803121</v>
      </c>
      <c r="H9" s="191">
        <v>243833</v>
      </c>
      <c r="I9" s="191">
        <v>167656</v>
      </c>
      <c r="J9" s="191">
        <v>411489</v>
      </c>
      <c r="K9" s="191">
        <v>39818</v>
      </c>
      <c r="L9" s="191">
        <v>49258</v>
      </c>
      <c r="M9" s="191">
        <v>89076</v>
      </c>
      <c r="N9" s="192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90" t="s">
        <v>96</v>
      </c>
      <c r="C10" s="191">
        <v>192139</v>
      </c>
      <c r="D10" s="191">
        <v>133930</v>
      </c>
      <c r="E10" s="191">
        <v>87757</v>
      </c>
      <c r="F10" s="191">
        <v>6007178</v>
      </c>
      <c r="G10" s="191">
        <v>6421004</v>
      </c>
      <c r="H10" s="191">
        <v>239254</v>
      </c>
      <c r="I10" s="191">
        <v>182825</v>
      </c>
      <c r="J10" s="191">
        <v>422078</v>
      </c>
      <c r="K10" s="191">
        <v>44618</v>
      </c>
      <c r="L10" s="191">
        <v>210973</v>
      </c>
      <c r="M10" s="191">
        <v>255591</v>
      </c>
      <c r="N10" s="192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90" t="s">
        <v>97</v>
      </c>
      <c r="C11" s="191">
        <v>200122</v>
      </c>
      <c r="D11" s="191">
        <v>155944</v>
      </c>
      <c r="E11" s="191">
        <v>70127</v>
      </c>
      <c r="F11" s="191">
        <v>6629114</v>
      </c>
      <c r="G11" s="191">
        <v>7055307</v>
      </c>
      <c r="H11" s="191">
        <v>272666</v>
      </c>
      <c r="I11" s="191">
        <v>186479</v>
      </c>
      <c r="J11" s="191">
        <v>459145</v>
      </c>
      <c r="K11" s="191">
        <v>52602</v>
      </c>
      <c r="L11" s="191">
        <v>86659</v>
      </c>
      <c r="M11" s="191">
        <v>139261</v>
      </c>
      <c r="N11" s="192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90" t="s">
        <v>98</v>
      </c>
      <c r="C12" s="191">
        <v>208529</v>
      </c>
      <c r="D12" s="191">
        <v>145179</v>
      </c>
      <c r="E12" s="191">
        <v>61272</v>
      </c>
      <c r="F12" s="191">
        <v>7186588</v>
      </c>
      <c r="G12" s="191">
        <v>7601567</v>
      </c>
      <c r="H12" s="191">
        <v>284911</v>
      </c>
      <c r="I12" s="191">
        <v>184097</v>
      </c>
      <c r="J12" s="191">
        <v>469008</v>
      </c>
      <c r="K12" s="191">
        <v>49587</v>
      </c>
      <c r="L12" s="191">
        <v>54217</v>
      </c>
      <c r="M12" s="191">
        <v>103804</v>
      </c>
      <c r="N12" s="192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90" t="s">
        <v>99</v>
      </c>
      <c r="C13" s="191">
        <v>222754</v>
      </c>
      <c r="D13" s="191">
        <v>162341</v>
      </c>
      <c r="E13" s="191">
        <v>64137</v>
      </c>
      <c r="F13" s="191">
        <v>7587104</v>
      </c>
      <c r="G13" s="191">
        <v>8036336</v>
      </c>
      <c r="H13" s="191">
        <v>379847</v>
      </c>
      <c r="I13" s="191">
        <v>185835</v>
      </c>
      <c r="J13" s="191">
        <v>565682</v>
      </c>
      <c r="K13" s="191">
        <v>35242</v>
      </c>
      <c r="L13" s="191">
        <v>74739</v>
      </c>
      <c r="M13" s="191">
        <v>109981</v>
      </c>
      <c r="N13" s="192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90" t="s">
        <v>100</v>
      </c>
      <c r="C14" s="191">
        <v>236222</v>
      </c>
      <c r="D14" s="191">
        <v>190366</v>
      </c>
      <c r="E14" s="191">
        <v>58620</v>
      </c>
      <c r="F14" s="191">
        <v>7937245</v>
      </c>
      <c r="G14" s="191">
        <v>8422454</v>
      </c>
      <c r="H14" s="191">
        <v>535765</v>
      </c>
      <c r="I14" s="191">
        <v>199285</v>
      </c>
      <c r="J14" s="191">
        <v>735049</v>
      </c>
      <c r="K14" s="191">
        <v>58708</v>
      </c>
      <c r="L14" s="191">
        <v>54114</v>
      </c>
      <c r="M14" s="191">
        <v>112822</v>
      </c>
      <c r="N14" s="192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190" t="s">
        <v>104</v>
      </c>
      <c r="C18" s="191">
        <v>252317.26322000005</v>
      </c>
      <c r="D18" s="191">
        <v>222599.03899999999</v>
      </c>
      <c r="E18" s="191">
        <v>57122.823610000007</v>
      </c>
      <c r="F18" s="191">
        <v>8408378.5093100015</v>
      </c>
      <c r="G18" s="191">
        <v>8940417.6351400018</v>
      </c>
      <c r="H18" s="191">
        <v>505626.55119000003</v>
      </c>
      <c r="I18" s="191">
        <v>204583</v>
      </c>
      <c r="J18" s="191">
        <v>710209.55119000003</v>
      </c>
      <c r="K18" s="191">
        <v>81148</v>
      </c>
      <c r="L18" s="191">
        <v>61195</v>
      </c>
      <c r="M18" s="191">
        <v>142343</v>
      </c>
      <c r="N18" s="192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193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>
        <v>263643</v>
      </c>
      <c r="D22" s="191">
        <v>236614</v>
      </c>
      <c r="E22" s="191">
        <v>53410</v>
      </c>
      <c r="F22" s="191">
        <v>9044013</v>
      </c>
      <c r="G22" s="191">
        <v>9597680</v>
      </c>
      <c r="H22" s="191">
        <v>481577</v>
      </c>
      <c r="I22" s="191">
        <v>190383</v>
      </c>
      <c r="J22" s="191">
        <v>671960</v>
      </c>
      <c r="K22" s="191">
        <v>84993</v>
      </c>
      <c r="L22" s="191">
        <v>162471</v>
      </c>
      <c r="M22" s="191">
        <v>247464</v>
      </c>
      <c r="N22" s="192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278484.64595999999</v>
      </c>
      <c r="D26" s="191">
        <v>252906.16743999979</v>
      </c>
      <c r="E26" s="191">
        <v>48624.342999999993</v>
      </c>
      <c r="F26" s="191">
        <v>10241621.909500001</v>
      </c>
      <c r="G26" s="191">
        <v>10821637.065900002</v>
      </c>
      <c r="H26" s="191">
        <v>488746.38241999992</v>
      </c>
      <c r="I26" s="191">
        <v>184962.57993000001</v>
      </c>
      <c r="J26" s="191">
        <v>673708.96234999993</v>
      </c>
      <c r="K26" s="191">
        <v>60908.281520000004</v>
      </c>
      <c r="L26" s="191">
        <v>67564.005959999995</v>
      </c>
      <c r="M26" s="191">
        <v>128472.28748</v>
      </c>
      <c r="N26" s="192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93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291884.23839000001</v>
      </c>
      <c r="D30" s="191">
        <v>312558.61783999996</v>
      </c>
      <c r="E30" s="191">
        <v>51709.752359999999</v>
      </c>
      <c r="F30" s="191">
        <v>11387376.25499</v>
      </c>
      <c r="G30" s="191">
        <v>12043528.86358</v>
      </c>
      <c r="H30" s="191">
        <v>532763.37844</v>
      </c>
      <c r="I30" s="191">
        <v>238251.99158999999</v>
      </c>
      <c r="J30" s="191">
        <v>771015.37002999999</v>
      </c>
      <c r="K30" s="191">
        <v>130931.23866999999</v>
      </c>
      <c r="L30" s="191">
        <v>181171.87521999999</v>
      </c>
      <c r="M30" s="191">
        <v>312103.11388999998</v>
      </c>
      <c r="N30" s="192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306834.68552</v>
      </c>
      <c r="D34" s="191">
        <v>373489.78794000001</v>
      </c>
      <c r="E34" s="191">
        <v>45657.738550000002</v>
      </c>
      <c r="F34" s="191">
        <v>12471534.099299999</v>
      </c>
      <c r="G34" s="191">
        <v>13197516.311309999</v>
      </c>
      <c r="H34" s="191">
        <v>581501.99444000004</v>
      </c>
      <c r="I34" s="191">
        <v>261974.20371</v>
      </c>
      <c r="J34" s="191">
        <v>843476.19815000007</v>
      </c>
      <c r="K34" s="191">
        <v>130395.53438</v>
      </c>
      <c r="L34" s="191">
        <v>69726.579069999992</v>
      </c>
      <c r="M34" s="191">
        <v>200122.11345</v>
      </c>
      <c r="N34" s="192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332923.78633999999</v>
      </c>
      <c r="D38" s="191">
        <v>414825.85884</v>
      </c>
      <c r="E38" s="191">
        <v>53164.223419999995</v>
      </c>
      <c r="F38" s="191">
        <v>12287982.15295</v>
      </c>
      <c r="G38" s="191">
        <v>13088896.02155</v>
      </c>
      <c r="H38" s="191">
        <v>638305.09019999998</v>
      </c>
      <c r="I38" s="191">
        <v>313522.99339000002</v>
      </c>
      <c r="J38" s="191">
        <v>951828.08358999994</v>
      </c>
      <c r="K38" s="191">
        <v>154297.54013000001</v>
      </c>
      <c r="L38" s="191">
        <v>92714.242279999991</v>
      </c>
      <c r="M38" s="191">
        <v>247011.78240999999</v>
      </c>
      <c r="N38" s="192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352635.69383000024</v>
      </c>
      <c r="D42" s="191">
        <v>466337.87278000067</v>
      </c>
      <c r="E42" s="191">
        <v>47333.628730000004</v>
      </c>
      <c r="F42" s="191">
        <v>10786454.542740006</v>
      </c>
      <c r="G42" s="191">
        <v>11652761.738080006</v>
      </c>
      <c r="H42" s="191">
        <v>649813.1743999999</v>
      </c>
      <c r="I42" s="191">
        <v>364339.01431</v>
      </c>
      <c r="J42" s="191">
        <v>1014152.1887099999</v>
      </c>
      <c r="K42" s="191">
        <v>202065.65156000003</v>
      </c>
      <c r="L42" s="191">
        <v>95146.625350000002</v>
      </c>
      <c r="M42" s="191">
        <v>297212.27691000002</v>
      </c>
      <c r="N42" s="192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353864.22283999971</v>
      </c>
      <c r="D46" s="191">
        <v>460559.82119999983</v>
      </c>
      <c r="E46" s="191">
        <v>47326.642940000005</v>
      </c>
      <c r="F46" s="191">
        <v>11487714.388319995</v>
      </c>
      <c r="G46" s="191">
        <v>12349465.075299995</v>
      </c>
      <c r="H46" s="191">
        <v>556584.39020000002</v>
      </c>
      <c r="I46" s="191">
        <v>306126.39525999996</v>
      </c>
      <c r="J46" s="191">
        <v>862710.78545999993</v>
      </c>
      <c r="K46" s="191">
        <v>115404.84401</v>
      </c>
      <c r="L46" s="191">
        <v>109550.79432999989</v>
      </c>
      <c r="M46" s="191">
        <v>224955.63833999989</v>
      </c>
      <c r="N46" s="192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351604.44445999991</v>
      </c>
      <c r="D50" s="191">
        <v>495652.45963999926</v>
      </c>
      <c r="E50" s="191">
        <v>68331.934290000005</v>
      </c>
      <c r="F50" s="191">
        <v>11055116.395849999</v>
      </c>
      <c r="G50" s="191">
        <v>11970705.234239999</v>
      </c>
      <c r="H50" s="191">
        <v>414452.84574999998</v>
      </c>
      <c r="I50" s="191">
        <v>278917.82637999993</v>
      </c>
      <c r="J50" s="191">
        <v>693370.67212999985</v>
      </c>
      <c r="K50" s="191">
        <v>82520.158739999999</v>
      </c>
      <c r="L50" s="191">
        <v>233799.68676999997</v>
      </c>
      <c r="M50" s="191">
        <v>316319.84550999996</v>
      </c>
      <c r="N50" s="192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332140.66399999999</v>
      </c>
      <c r="D54" s="191">
        <v>503363.14299999998</v>
      </c>
      <c r="E54" s="191">
        <v>72438.304999999993</v>
      </c>
      <c r="F54" s="191">
        <v>10720392.677999999</v>
      </c>
      <c r="G54" s="191">
        <v>11628334.789999999</v>
      </c>
      <c r="H54" s="191">
        <v>236432.516</v>
      </c>
      <c r="I54" s="191">
        <v>453784.33900000004</v>
      </c>
      <c r="J54" s="191">
        <v>690216.85499999998</v>
      </c>
      <c r="K54" s="191">
        <v>110116.201</v>
      </c>
      <c r="L54" s="191">
        <v>235461.696</v>
      </c>
      <c r="M54" s="191">
        <v>345577.897</v>
      </c>
      <c r="N54" s="192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336582.64644999965</v>
      </c>
      <c r="D58" s="191">
        <v>499103.3502700004</v>
      </c>
      <c r="E58" s="191">
        <v>72357.206789999997</v>
      </c>
      <c r="F58" s="191">
        <v>10952675.217120003</v>
      </c>
      <c r="G58" s="191">
        <v>11860718.420630002</v>
      </c>
      <c r="H58" s="191">
        <v>230696.08763000002</v>
      </c>
      <c r="I58" s="191">
        <v>206313.86820999999</v>
      </c>
      <c r="J58" s="191">
        <v>437009.95584000001</v>
      </c>
      <c r="K58" s="191">
        <v>98148.085370000001</v>
      </c>
      <c r="L58" s="191">
        <v>244056.86588</v>
      </c>
      <c r="M58" s="191">
        <v>342204.95124999998</v>
      </c>
      <c r="N58" s="192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349360.45908000006</v>
      </c>
      <c r="D62" s="191">
        <v>513900.94817999972</v>
      </c>
      <c r="E62" s="191">
        <v>74323.16872999999</v>
      </c>
      <c r="F62" s="191">
        <v>11482750.494169995</v>
      </c>
      <c r="G62" s="191">
        <v>12420335.070159994</v>
      </c>
      <c r="H62" s="191">
        <v>188543.18935999996</v>
      </c>
      <c r="I62" s="191">
        <v>203037.69319000005</v>
      </c>
      <c r="J62" s="191">
        <v>391580.88254999998</v>
      </c>
      <c r="K62" s="191">
        <v>136392.80147000001</v>
      </c>
      <c r="L62" s="191">
        <v>259298.74486000001</v>
      </c>
      <c r="M62" s="191">
        <v>395691.54633000004</v>
      </c>
      <c r="N62" s="192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348845.45134999999</v>
      </c>
      <c r="D66" s="191">
        <v>533855.12502999988</v>
      </c>
      <c r="E66" s="191">
        <v>53263.002570000004</v>
      </c>
      <c r="F66" s="191">
        <v>11818296.009159997</v>
      </c>
      <c r="G66" s="191">
        <v>12754259.588109996</v>
      </c>
      <c r="H66" s="191">
        <v>171180.53685000003</v>
      </c>
      <c r="I66" s="191">
        <v>210603.24331000002</v>
      </c>
      <c r="J66" s="191">
        <v>381783.78016000008</v>
      </c>
      <c r="K66" s="191">
        <v>139798.82493</v>
      </c>
      <c r="L66" s="191">
        <v>250402.88118</v>
      </c>
      <c r="M66" s="191">
        <v>390201.70611000003</v>
      </c>
      <c r="N66" s="192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352848.12417999998</v>
      </c>
      <c r="D70" s="191">
        <v>566907.89358000003</v>
      </c>
      <c r="E70" s="191">
        <v>45930.558040000004</v>
      </c>
      <c r="F70" s="191">
        <v>12075763.29249</v>
      </c>
      <c r="G70" s="191">
        <v>13041449.86829</v>
      </c>
      <c r="H70" s="191">
        <v>166822.17024000001</v>
      </c>
      <c r="I70" s="191">
        <v>164869.74596999999</v>
      </c>
      <c r="J70" s="191">
        <v>331691.91621</v>
      </c>
      <c r="K70" s="191">
        <v>134923.30268999998</v>
      </c>
      <c r="L70" s="191">
        <v>256186.21432</v>
      </c>
      <c r="M70" s="191">
        <v>391109.51700999995</v>
      </c>
      <c r="N70" s="192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363027.42817999999</v>
      </c>
      <c r="D74" s="191">
        <v>602269.67906999995</v>
      </c>
      <c r="E74" s="191">
        <v>42009.507969999999</v>
      </c>
      <c r="F74" s="191">
        <v>13524532.529130001</v>
      </c>
      <c r="G74" s="191">
        <f t="shared" ref="G74" si="0">SUM(C74:F74)</f>
        <v>14531839.14435</v>
      </c>
      <c r="H74" s="191">
        <v>192636.35058999999</v>
      </c>
      <c r="I74" s="191">
        <v>185974.82791000002</v>
      </c>
      <c r="J74" s="191">
        <f t="shared" ref="J74" si="1">SUM(H74:I74)</f>
        <v>378611.17850000004</v>
      </c>
      <c r="K74" s="191">
        <v>130756.87337999999</v>
      </c>
      <c r="L74" s="191">
        <v>253948.71432</v>
      </c>
      <c r="M74" s="191">
        <f t="shared" ref="M74" si="2">SUM(K74:L74)</f>
        <v>384705.58769999997</v>
      </c>
      <c r="N74" s="192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93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93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374935.50159999996</v>
      </c>
      <c r="D78" s="191">
        <v>579722.18845000002</v>
      </c>
      <c r="E78" s="191">
        <v>38779.29421</v>
      </c>
      <c r="F78" s="191">
        <v>13670922.39505</v>
      </c>
      <c r="G78" s="191">
        <f t="shared" ref="G78" si="7">SUM(C78:F78)</f>
        <v>14664359.379310001</v>
      </c>
      <c r="H78" s="191">
        <v>243963.06373000002</v>
      </c>
      <c r="I78" s="191">
        <v>154658.52169999998</v>
      </c>
      <c r="J78" s="191">
        <f t="shared" ref="J78" si="8">SUM(H78:I78)</f>
        <v>398621.58542999998</v>
      </c>
      <c r="K78" s="191">
        <v>113237.70275</v>
      </c>
      <c r="L78" s="191">
        <v>268447.20405</v>
      </c>
      <c r="M78" s="191">
        <f t="shared" ref="M78" si="9">SUM(K78:L78)</f>
        <v>381684.9068</v>
      </c>
      <c r="N78" s="192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393442</v>
      </c>
      <c r="D82" s="191">
        <v>604118</v>
      </c>
      <c r="E82" s="191">
        <v>34443</v>
      </c>
      <c r="F82" s="191">
        <v>14193096</v>
      </c>
      <c r="G82" s="191">
        <v>15225100</v>
      </c>
      <c r="H82" s="191">
        <v>290012</v>
      </c>
      <c r="I82" s="191">
        <v>180842</v>
      </c>
      <c r="J82" s="191">
        <v>470854</v>
      </c>
      <c r="K82" s="191">
        <v>117322</v>
      </c>
      <c r="L82" s="191">
        <v>319724</v>
      </c>
      <c r="M82" s="191">
        <v>437045</v>
      </c>
      <c r="N82" s="192">
        <v>16132999</v>
      </c>
      <c r="O82" s="236"/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89190.269849999997</v>
      </c>
      <c r="D83" s="269">
        <v>91866.790529999998</v>
      </c>
      <c r="E83" s="269">
        <v>7045.4595399999998</v>
      </c>
      <c r="F83" s="269">
        <v>2394989.84357</v>
      </c>
      <c r="G83" s="269">
        <v>2583092.3634899999</v>
      </c>
      <c r="H83" s="269">
        <v>32239.696319999999</v>
      </c>
      <c r="I83" s="269">
        <v>5359.2450799999997</v>
      </c>
      <c r="J83" s="269">
        <v>37598.941399999996</v>
      </c>
      <c r="K83" s="269">
        <v>1329.11393</v>
      </c>
      <c r="L83" s="269">
        <v>29228.03572</v>
      </c>
      <c r="M83" s="269">
        <v>30557.149649999999</v>
      </c>
      <c r="N83" s="270">
        <v>2651248.4545399998</v>
      </c>
      <c r="O83" s="236"/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197918.35867000002</v>
      </c>
      <c r="D84" s="269">
        <v>234935.59905000002</v>
      </c>
      <c r="E84" s="269">
        <v>15834.0175</v>
      </c>
      <c r="F84" s="269">
        <v>6944914.8468299992</v>
      </c>
      <c r="G84" s="269">
        <v>7393602.8220499996</v>
      </c>
      <c r="H84" s="269">
        <v>84357.69889</v>
      </c>
      <c r="I84" s="269">
        <v>25079.497229999997</v>
      </c>
      <c r="J84" s="269">
        <v>109437.19611999999</v>
      </c>
      <c r="K84" s="269">
        <v>29530.447389999998</v>
      </c>
      <c r="L84" s="269">
        <v>63564.404760000005</v>
      </c>
      <c r="M84" s="269">
        <v>93094.852150000006</v>
      </c>
      <c r="N84" s="270">
        <v>7596134.8703199998</v>
      </c>
      <c r="O84" s="236"/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291394.85599999997</v>
      </c>
      <c r="D85" s="269">
        <v>383329.07</v>
      </c>
      <c r="E85" s="269">
        <v>22088.802</v>
      </c>
      <c r="F85" s="269">
        <v>9652365.1359999999</v>
      </c>
      <c r="G85" s="269">
        <v>10349177.864</v>
      </c>
      <c r="H85" s="269">
        <v>142411.24000000002</v>
      </c>
      <c r="I85" s="269">
        <v>38503.981</v>
      </c>
      <c r="J85" s="269">
        <v>180915.22100000002</v>
      </c>
      <c r="K85" s="269">
        <v>83048.228000000003</v>
      </c>
      <c r="L85" s="269">
        <v>83465.773000000001</v>
      </c>
      <c r="M85" s="269">
        <v>166514.00099999999</v>
      </c>
      <c r="N85" s="270">
        <v>10696607.086000001</v>
      </c>
      <c r="O85" s="236"/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404332.67858000001</v>
      </c>
      <c r="D86" s="191">
        <v>609925.23644999997</v>
      </c>
      <c r="E86" s="191">
        <v>33047.739390000002</v>
      </c>
      <c r="F86" s="191">
        <v>13057594.253389999</v>
      </c>
      <c r="G86" s="191">
        <v>14104899.907809999</v>
      </c>
      <c r="H86" s="191">
        <v>251242.42139000003</v>
      </c>
      <c r="I86" s="191">
        <v>133963.79654000001</v>
      </c>
      <c r="J86" s="191">
        <v>385206.21793000004</v>
      </c>
      <c r="K86" s="191">
        <v>94474.652790000007</v>
      </c>
      <c r="L86" s="191">
        <v>222372.14283999999</v>
      </c>
      <c r="M86" s="191">
        <v>316846.79563000001</v>
      </c>
      <c r="N86" s="192">
        <v>14806952.92137</v>
      </c>
      <c r="O86" s="236"/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91385.130529999995</v>
      </c>
      <c r="D87" s="269">
        <v>87900.980039999995</v>
      </c>
      <c r="E87" s="269">
        <v>5860.7397700000001</v>
      </c>
      <c r="F87" s="269">
        <v>2219363.7220900003</v>
      </c>
      <c r="G87" s="269">
        <v>2404510.5724300002</v>
      </c>
      <c r="H87" s="269">
        <v>28890.444770000002</v>
      </c>
      <c r="I87" s="269">
        <v>5176.1370800000004</v>
      </c>
      <c r="J87" s="269">
        <v>34066.581850000002</v>
      </c>
      <c r="K87" s="269">
        <v>61309.274279999998</v>
      </c>
      <c r="L87" s="269">
        <v>30296.994039999998</v>
      </c>
      <c r="M87" s="269">
        <v>91606.268320000003</v>
      </c>
      <c r="N87" s="270">
        <v>2530183.4226000002</v>
      </c>
      <c r="O87" s="236"/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205620.94478999998</v>
      </c>
      <c r="D88" s="269">
        <v>248593.74124</v>
      </c>
      <c r="E88" s="269">
        <v>17373.728000000003</v>
      </c>
      <c r="F88" s="269">
        <v>6476635.9531200007</v>
      </c>
      <c r="G88" s="269">
        <v>6948224.3671500003</v>
      </c>
      <c r="H88" s="269">
        <v>86154.646999999997</v>
      </c>
      <c r="I88" s="269">
        <v>35331.765430000007</v>
      </c>
      <c r="J88" s="269">
        <v>121486.41243</v>
      </c>
      <c r="K88" s="269">
        <v>62600.026570000002</v>
      </c>
      <c r="L88" s="269">
        <v>63493.988079999996</v>
      </c>
      <c r="M88" s="269">
        <v>126094.01465</v>
      </c>
      <c r="N88" s="270">
        <v>7195804.7942300001</v>
      </c>
      <c r="O88" s="236"/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297722.19377000001</v>
      </c>
      <c r="D89" s="269">
        <v>409396.08999999997</v>
      </c>
      <c r="E89" s="269">
        <v>19269.810369999999</v>
      </c>
      <c r="F89" s="269">
        <v>9123082.3072100002</v>
      </c>
      <c r="G89" s="269">
        <v>9849470.4013500009</v>
      </c>
      <c r="H89" s="269">
        <v>152326.68402000002</v>
      </c>
      <c r="I89" s="269">
        <v>79951.146020000015</v>
      </c>
      <c r="J89" s="269">
        <v>232277.83004000003</v>
      </c>
      <c r="K89" s="269">
        <v>100012.91462000001</v>
      </c>
      <c r="L89" s="269">
        <v>84547.648710000009</v>
      </c>
      <c r="M89" s="269">
        <v>184560.56333000003</v>
      </c>
      <c r="N89" s="270">
        <v>10266308.794720002</v>
      </c>
      <c r="O89" s="236"/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413498.79783</v>
      </c>
      <c r="D90" s="191">
        <v>640017.64320000005</v>
      </c>
      <c r="E90" s="191">
        <v>28540.306369999998</v>
      </c>
      <c r="F90" s="191">
        <v>14895801.254280001</v>
      </c>
      <c r="G90" s="191">
        <v>15977858.001680002</v>
      </c>
      <c r="H90" s="191">
        <v>307879.46109</v>
      </c>
      <c r="I90" s="191">
        <v>216997.19188</v>
      </c>
      <c r="J90" s="191">
        <v>524876.65296999994</v>
      </c>
      <c r="K90" s="191">
        <v>128586.60620000001</v>
      </c>
      <c r="L90" s="191">
        <v>257894.97641</v>
      </c>
      <c r="M90" s="191">
        <v>386481.58261000004</v>
      </c>
      <c r="N90" s="192">
        <v>16889216.237260003</v>
      </c>
      <c r="O90" s="236"/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92535.215590000007</v>
      </c>
      <c r="D91" s="269">
        <v>92415.117159999994</v>
      </c>
      <c r="E91" s="269">
        <v>10327.733670000001</v>
      </c>
      <c r="F91" s="269">
        <v>2570433.9156300002</v>
      </c>
      <c r="G91" s="269">
        <v>2765711.9820500002</v>
      </c>
      <c r="H91" s="269">
        <v>33568.137260000003</v>
      </c>
      <c r="I91" s="269">
        <v>31563.722799999996</v>
      </c>
      <c r="J91" s="269">
        <v>65131.860059999999</v>
      </c>
      <c r="K91" s="269">
        <v>7786.1768000000002</v>
      </c>
      <c r="L91" s="269">
        <v>32077.94641</v>
      </c>
      <c r="M91" s="269">
        <v>39864.123209999998</v>
      </c>
      <c r="N91" s="270">
        <v>2870707.96532</v>
      </c>
      <c r="O91" s="236"/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208608.92584000001</v>
      </c>
      <c r="D92" s="269">
        <v>258243.69015000004</v>
      </c>
      <c r="E92" s="269">
        <v>11769.931129999999</v>
      </c>
      <c r="F92" s="269">
        <v>6847547.2906299997</v>
      </c>
      <c r="G92" s="269">
        <v>7326169.8377499999</v>
      </c>
      <c r="H92" s="269">
        <v>103962.43912</v>
      </c>
      <c r="I92" s="269">
        <v>115665.82892</v>
      </c>
      <c r="J92" s="269">
        <v>219628.26804</v>
      </c>
      <c r="K92" s="269">
        <v>61384.573280000004</v>
      </c>
      <c r="L92" s="269">
        <v>72968.988069999992</v>
      </c>
      <c r="M92" s="269">
        <v>134353.56135</v>
      </c>
      <c r="N92" s="270">
        <v>7680151.6671400005</v>
      </c>
      <c r="O92" s="236"/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193" t="s">
        <v>216</v>
      </c>
      <c r="C93" s="269">
        <v>306135.15841000003</v>
      </c>
      <c r="D93" s="269">
        <v>423427.65203999996</v>
      </c>
      <c r="E93" s="269">
        <v>27476.69759</v>
      </c>
      <c r="F93" s="269">
        <v>10225099.268139999</v>
      </c>
      <c r="G93" s="269">
        <f t="shared" ref="G93" si="15">SUM(C93:F93)</f>
        <v>10982138.776179999</v>
      </c>
      <c r="H93" s="269">
        <v>163322.08283</v>
      </c>
      <c r="I93" s="269">
        <v>140169.52262</v>
      </c>
      <c r="J93" s="269">
        <f t="shared" ref="J93" si="16">SUM(H93:I93)</f>
        <v>303491.60545000003</v>
      </c>
      <c r="K93" s="269">
        <v>65527.565399999992</v>
      </c>
      <c r="L93" s="269">
        <v>240097.98243999999</v>
      </c>
      <c r="M93" s="269">
        <f t="shared" ref="M93" si="17">SUM(K93:L93)</f>
        <v>305625.54784000001</v>
      </c>
      <c r="N93" s="270">
        <f t="shared" ref="N93" si="18">SUM(G93,J93,M93)</f>
        <v>11591255.929469999</v>
      </c>
      <c r="O93" s="236"/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69" customFormat="1" ht="3.95" customHeight="1" x14ac:dyDescent="0.2">
      <c r="A94" s="70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/>
    </row>
    <row r="95" spans="1:255" x14ac:dyDescent="0.2">
      <c r="B95" s="322" t="s">
        <v>43</v>
      </c>
      <c r="C95" s="322"/>
    </row>
  </sheetData>
  <mergeCells count="1">
    <mergeCell ref="B95:C95"/>
  </mergeCells>
  <phoneticPr fontId="20" type="noConversion"/>
  <hyperlinks>
    <hyperlink ref="B95" location="Índice!A1" display="◄ volver al menu"/>
    <hyperlink ref="B95:C95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6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B93" sqref="B93:O93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70" customFormat="1" x14ac:dyDescent="0.2">
      <c r="B1" s="170" t="s">
        <v>7</v>
      </c>
      <c r="O1" s="171" t="str">
        <f>Índice!B8</f>
        <v>3er Trimestre 2022</v>
      </c>
    </row>
    <row r="2" spans="1:255" s="59" customFormat="1" ht="18" customHeight="1" x14ac:dyDescent="0.2">
      <c r="A2" s="57"/>
      <c r="B2" s="105" t="s">
        <v>168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255" s="59" customFormat="1" ht="13.5" customHeight="1" x14ac:dyDescent="0.2">
      <c r="A3" s="57"/>
      <c r="B3" s="106" t="s">
        <v>169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170</v>
      </c>
      <c r="D5" s="108" t="s">
        <v>171</v>
      </c>
      <c r="E5" s="108" t="s">
        <v>172</v>
      </c>
      <c r="F5" s="108" t="s">
        <v>84</v>
      </c>
      <c r="G5" s="108" t="s">
        <v>173</v>
      </c>
      <c r="H5" s="109" t="s">
        <v>85</v>
      </c>
      <c r="I5" s="108" t="s">
        <v>174</v>
      </c>
      <c r="J5" s="108" t="s">
        <v>175</v>
      </c>
      <c r="K5" s="109" t="s">
        <v>176</v>
      </c>
      <c r="L5" s="108" t="s">
        <v>89</v>
      </c>
      <c r="M5" s="108" t="s">
        <v>177</v>
      </c>
      <c r="N5" s="109" t="s">
        <v>91</v>
      </c>
      <c r="O5" s="110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90" t="s">
        <v>93</v>
      </c>
      <c r="C7" s="191">
        <v>2482406</v>
      </c>
      <c r="D7" s="191">
        <v>1920909</v>
      </c>
      <c r="E7" s="191">
        <v>110341</v>
      </c>
      <c r="F7" s="191">
        <v>162980</v>
      </c>
      <c r="G7" s="191">
        <v>55732</v>
      </c>
      <c r="H7" s="191">
        <v>4732369</v>
      </c>
      <c r="I7" s="191">
        <v>3418</v>
      </c>
      <c r="J7" s="191">
        <v>46546</v>
      </c>
      <c r="K7" s="191">
        <v>49964</v>
      </c>
      <c r="L7" s="191">
        <v>13496</v>
      </c>
      <c r="M7" s="191">
        <v>167682</v>
      </c>
      <c r="N7" s="191">
        <v>181179</v>
      </c>
      <c r="O7" s="192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90" t="s">
        <v>94</v>
      </c>
      <c r="C8" s="191">
        <v>2740571</v>
      </c>
      <c r="D8" s="191">
        <v>2111168</v>
      </c>
      <c r="E8" s="191">
        <v>125821</v>
      </c>
      <c r="F8" s="191">
        <v>231651</v>
      </c>
      <c r="G8" s="191">
        <v>64159</v>
      </c>
      <c r="H8" s="191">
        <v>5273369</v>
      </c>
      <c r="I8" s="191">
        <v>1526</v>
      </c>
      <c r="J8" s="191">
        <v>52866</v>
      </c>
      <c r="K8" s="191">
        <v>54392</v>
      </c>
      <c r="L8" s="191">
        <v>14726</v>
      </c>
      <c r="M8" s="191">
        <v>112974</v>
      </c>
      <c r="N8" s="191">
        <v>127700</v>
      </c>
      <c r="O8" s="192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90" t="s">
        <v>95</v>
      </c>
      <c r="C9" s="191">
        <v>2869628</v>
      </c>
      <c r="D9" s="191">
        <v>2971350</v>
      </c>
      <c r="E9" s="191">
        <v>104363</v>
      </c>
      <c r="F9" s="191">
        <v>233042</v>
      </c>
      <c r="G9" s="191">
        <v>46395</v>
      </c>
      <c r="H9" s="191">
        <v>6224778</v>
      </c>
      <c r="I9" s="191">
        <v>1502</v>
      </c>
      <c r="J9" s="191">
        <v>71098</v>
      </c>
      <c r="K9" s="191">
        <v>72600</v>
      </c>
      <c r="L9" s="191">
        <v>15731</v>
      </c>
      <c r="M9" s="191">
        <v>38100</v>
      </c>
      <c r="N9" s="191">
        <v>53831</v>
      </c>
      <c r="O9" s="192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90" t="s">
        <v>96</v>
      </c>
      <c r="C10" s="191">
        <v>3279309</v>
      </c>
      <c r="D10" s="191">
        <v>3433081</v>
      </c>
      <c r="E10" s="191">
        <v>115120</v>
      </c>
      <c r="F10" s="191">
        <v>214785</v>
      </c>
      <c r="G10" s="191">
        <v>25785</v>
      </c>
      <c r="H10" s="191">
        <v>7068080</v>
      </c>
      <c r="I10" s="191">
        <v>2938</v>
      </c>
      <c r="J10" s="191">
        <v>68564</v>
      </c>
      <c r="K10" s="191">
        <v>71502</v>
      </c>
      <c r="L10" s="191">
        <v>11718</v>
      </c>
      <c r="M10" s="191">
        <v>173438</v>
      </c>
      <c r="N10" s="191">
        <v>185156</v>
      </c>
      <c r="O10" s="192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90" t="s">
        <v>97</v>
      </c>
      <c r="C11" s="191">
        <v>3473942</v>
      </c>
      <c r="D11" s="191">
        <v>3831110</v>
      </c>
      <c r="E11" s="191">
        <v>111230</v>
      </c>
      <c r="F11" s="191">
        <v>184502</v>
      </c>
      <c r="G11" s="191">
        <v>23833</v>
      </c>
      <c r="H11" s="191">
        <v>7624617</v>
      </c>
      <c r="I11" s="191">
        <v>7945</v>
      </c>
      <c r="J11" s="191">
        <v>46550</v>
      </c>
      <c r="K11" s="191">
        <v>54495</v>
      </c>
      <c r="L11" s="191">
        <v>12347</v>
      </c>
      <c r="M11" s="191">
        <v>30051</v>
      </c>
      <c r="N11" s="191">
        <v>42397</v>
      </c>
      <c r="O11" s="192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90" t="s">
        <v>98</v>
      </c>
      <c r="C12" s="191">
        <v>3694695</v>
      </c>
      <c r="D12" s="191">
        <v>4270170</v>
      </c>
      <c r="E12" s="191">
        <v>108813</v>
      </c>
      <c r="F12" s="191">
        <v>139959</v>
      </c>
      <c r="G12" s="191">
        <v>33612</v>
      </c>
      <c r="H12" s="191">
        <v>8247248</v>
      </c>
      <c r="I12" s="191">
        <v>9455</v>
      </c>
      <c r="J12" s="191">
        <v>53234</v>
      </c>
      <c r="K12" s="191">
        <v>62689</v>
      </c>
      <c r="L12" s="191">
        <v>15043</v>
      </c>
      <c r="M12" s="191" t="s">
        <v>178</v>
      </c>
      <c r="N12" s="191">
        <v>15043</v>
      </c>
      <c r="O12" s="192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90" t="s">
        <v>99</v>
      </c>
      <c r="C13" s="191">
        <v>3920977</v>
      </c>
      <c r="D13" s="191">
        <v>4260605</v>
      </c>
      <c r="E13" s="191">
        <v>123129</v>
      </c>
      <c r="F13" s="191">
        <v>114884</v>
      </c>
      <c r="G13" s="191">
        <v>38529</v>
      </c>
      <c r="H13" s="191">
        <v>8458123</v>
      </c>
      <c r="I13" s="191">
        <v>8561</v>
      </c>
      <c r="J13" s="191">
        <v>106780</v>
      </c>
      <c r="K13" s="191">
        <v>115342</v>
      </c>
      <c r="L13" s="191">
        <v>20882</v>
      </c>
      <c r="M13" s="191">
        <v>122218</v>
      </c>
      <c r="N13" s="191">
        <v>143100</v>
      </c>
      <c r="O13" s="192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90" t="s">
        <v>100</v>
      </c>
      <c r="C14" s="191">
        <v>4104261</v>
      </c>
      <c r="D14" s="191">
        <v>4486721</v>
      </c>
      <c r="E14" s="191">
        <v>140395</v>
      </c>
      <c r="F14" s="191">
        <v>199952</v>
      </c>
      <c r="G14" s="191">
        <v>33114</v>
      </c>
      <c r="H14" s="191">
        <v>8964444</v>
      </c>
      <c r="I14" s="191">
        <v>11442</v>
      </c>
      <c r="J14" s="191">
        <v>110036</v>
      </c>
      <c r="K14" s="191">
        <v>121477</v>
      </c>
      <c r="L14" s="191">
        <v>6680</v>
      </c>
      <c r="M14" s="191">
        <v>195000</v>
      </c>
      <c r="N14" s="191">
        <v>201680</v>
      </c>
      <c r="O14" s="192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4213339.2800099999</v>
      </c>
      <c r="D18" s="191">
        <v>4878087.10035</v>
      </c>
      <c r="E18" s="191">
        <v>153858.85781999992</v>
      </c>
      <c r="F18" s="191">
        <v>226058.46333999999</v>
      </c>
      <c r="G18" s="191">
        <v>25357.563480000001</v>
      </c>
      <c r="H18" s="191">
        <v>9496701.265689997</v>
      </c>
      <c r="I18" s="191">
        <v>2848.8905500000001</v>
      </c>
      <c r="J18" s="191">
        <v>131804.26333000002</v>
      </c>
      <c r="K18" s="191">
        <v>134653.15388000003</v>
      </c>
      <c r="L18" s="191">
        <v>6535.7724799999996</v>
      </c>
      <c r="M18" s="191">
        <v>61000</v>
      </c>
      <c r="N18" s="191">
        <v>67535.77248</v>
      </c>
      <c r="O18" s="192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>
        <v>4401057.0020000003</v>
      </c>
      <c r="D22" s="191">
        <v>5506492</v>
      </c>
      <c r="E22" s="191">
        <v>159632</v>
      </c>
      <c r="F22" s="191">
        <v>169046</v>
      </c>
      <c r="G22" s="191">
        <v>22596</v>
      </c>
      <c r="H22" s="191">
        <v>10258822</v>
      </c>
      <c r="I22" s="191">
        <v>3094</v>
      </c>
      <c r="J22" s="191">
        <v>144039</v>
      </c>
      <c r="K22" s="191">
        <v>147133</v>
      </c>
      <c r="L22" s="191">
        <v>2148</v>
      </c>
      <c r="M22" s="191">
        <v>146001</v>
      </c>
      <c r="N22" s="191">
        <v>148149</v>
      </c>
      <c r="O22" s="192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5110120.477</v>
      </c>
      <c r="D26" s="191">
        <v>6111916.8709999993</v>
      </c>
      <c r="E26" s="191">
        <v>168541.04360999999</v>
      </c>
      <c r="F26" s="191">
        <v>276416.07987999998</v>
      </c>
      <c r="G26" s="191">
        <v>26925.206529999996</v>
      </c>
      <c r="H26" s="191">
        <v>11693919.689489998</v>
      </c>
      <c r="I26" s="191">
        <v>12619.77821</v>
      </c>
      <c r="J26" s="191">
        <v>115712.90562000001</v>
      </c>
      <c r="K26" s="191">
        <v>128332.68383000001</v>
      </c>
      <c r="L26" s="191">
        <v>2971.7300399999999</v>
      </c>
      <c r="M26" s="191">
        <v>126000</v>
      </c>
      <c r="N26" s="191">
        <v>128971.73003999999</v>
      </c>
      <c r="O26" s="192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93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5748225.1030000001</v>
      </c>
      <c r="D30" s="191">
        <v>6762176.3869999992</v>
      </c>
      <c r="E30" s="191">
        <v>205793.72774999999</v>
      </c>
      <c r="F30" s="191">
        <v>300560.65139999997</v>
      </c>
      <c r="G30" s="191">
        <v>41024.425520000004</v>
      </c>
      <c r="H30" s="191">
        <v>13057780.303699998</v>
      </c>
      <c r="I30" s="191">
        <v>11293.38998</v>
      </c>
      <c r="J30" s="191">
        <v>121058.92491</v>
      </c>
      <c r="K30" s="191">
        <v>132352.31489000001</v>
      </c>
      <c r="L30" s="191">
        <v>21181.424569999999</v>
      </c>
      <c r="M30" s="191">
        <v>127215.33663999999</v>
      </c>
      <c r="N30" s="191">
        <v>148396.76121</v>
      </c>
      <c r="O30" s="192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6742757.6910000006</v>
      </c>
      <c r="D34" s="191">
        <v>6988136.068</v>
      </c>
      <c r="E34" s="191">
        <v>311380.44316999998</v>
      </c>
      <c r="F34" s="191">
        <v>456661.03697999998</v>
      </c>
      <c r="G34" s="191">
        <v>50542.391019999995</v>
      </c>
      <c r="H34" s="191">
        <v>14549477.635739999</v>
      </c>
      <c r="I34" s="191">
        <v>2876.328</v>
      </c>
      <c r="J34" s="191">
        <v>79475.683839999998</v>
      </c>
      <c r="K34" s="191">
        <v>82352.011839999992</v>
      </c>
      <c r="L34" s="191">
        <v>20519.207859999999</v>
      </c>
      <c r="M34" s="191">
        <v>59000</v>
      </c>
      <c r="N34" s="191">
        <v>79519.207859999995</v>
      </c>
      <c r="O34" s="192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6671569.2429999989</v>
      </c>
      <c r="D38" s="191">
        <v>6181558.091</v>
      </c>
      <c r="E38" s="191">
        <v>257680.20463999998</v>
      </c>
      <c r="F38" s="191">
        <v>799252.26084</v>
      </c>
      <c r="G38" s="191">
        <v>50507.388229999997</v>
      </c>
      <c r="H38" s="191">
        <v>13960567.49174</v>
      </c>
      <c r="I38" s="191">
        <v>6153.3353500000003</v>
      </c>
      <c r="J38" s="191">
        <v>159158.12074000001</v>
      </c>
      <c r="K38" s="191">
        <v>165311.45609000002</v>
      </c>
      <c r="L38" s="191">
        <v>2892.5077699999997</v>
      </c>
      <c r="M38" s="191">
        <v>213500</v>
      </c>
      <c r="N38" s="191">
        <v>216392.50777</v>
      </c>
      <c r="O38" s="192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5455108.5329299979</v>
      </c>
      <c r="D42" s="191">
        <v>5769079.4238700019</v>
      </c>
      <c r="E42" s="191">
        <v>252818.35672999991</v>
      </c>
      <c r="F42" s="191">
        <v>1018980.0208200002</v>
      </c>
      <c r="G42" s="191">
        <v>13860.97004</v>
      </c>
      <c r="H42" s="191">
        <v>12509847.304389996</v>
      </c>
      <c r="I42" s="191">
        <v>2491.9030200000002</v>
      </c>
      <c r="J42" s="191">
        <v>112332.14218</v>
      </c>
      <c r="K42" s="191">
        <v>114824.04519999999</v>
      </c>
      <c r="L42" s="191">
        <v>31281.854199999998</v>
      </c>
      <c r="M42" s="191">
        <v>354000</v>
      </c>
      <c r="N42" s="191">
        <v>385281.8542</v>
      </c>
      <c r="O42" s="192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5321089.7570099998</v>
      </c>
      <c r="D46" s="191">
        <v>6140971.2251499994</v>
      </c>
      <c r="E46" s="191">
        <v>300220.63456999999</v>
      </c>
      <c r="F46" s="191">
        <v>1098147.8336899998</v>
      </c>
      <c r="G46" s="191">
        <v>12072.992760000001</v>
      </c>
      <c r="H46" s="191">
        <v>12872502.44318</v>
      </c>
      <c r="I46" s="191">
        <v>660.3152</v>
      </c>
      <c r="J46" s="191">
        <v>111388.26953999998</v>
      </c>
      <c r="K46" s="191">
        <v>112048.58473999998</v>
      </c>
      <c r="L46" s="191">
        <v>39508.477579999992</v>
      </c>
      <c r="M46" s="191">
        <v>494048.24421999999</v>
      </c>
      <c r="N46" s="191">
        <v>533556.72179999994</v>
      </c>
      <c r="O46" s="192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5783519.7919700034</v>
      </c>
      <c r="D50" s="191">
        <v>5931998.6913799979</v>
      </c>
      <c r="E50" s="191">
        <v>348449.38757000002</v>
      </c>
      <c r="F50" s="191">
        <v>788023.90935000032</v>
      </c>
      <c r="G50" s="191">
        <v>19422.095139999994</v>
      </c>
      <c r="H50" s="191">
        <f t="shared" si="0"/>
        <v>12871413.875410002</v>
      </c>
      <c r="I50" s="191">
        <v>2735.7589200000002</v>
      </c>
      <c r="J50" s="191">
        <v>150023.42670999997</v>
      </c>
      <c r="K50" s="191">
        <f t="shared" si="1"/>
        <v>152759.18562999996</v>
      </c>
      <c r="L50" s="191">
        <v>60844.466780000002</v>
      </c>
      <c r="M50" s="191">
        <v>371600</v>
      </c>
      <c r="N50" s="191">
        <f t="shared" si="2"/>
        <v>432444.46678000002</v>
      </c>
      <c r="O50" s="192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5843582.5949999997</v>
      </c>
      <c r="D54" s="191">
        <v>5813085.2560000001</v>
      </c>
      <c r="E54" s="191">
        <v>567346.81500000006</v>
      </c>
      <c r="F54" s="191">
        <v>361558.55599999998</v>
      </c>
      <c r="G54" s="191">
        <v>13398.877</v>
      </c>
      <c r="H54" s="191">
        <v>12598972.098999999</v>
      </c>
      <c r="I54" s="191">
        <v>1475.694</v>
      </c>
      <c r="J54" s="191">
        <v>26451.758999999998</v>
      </c>
      <c r="K54" s="191">
        <v>27927.452999999998</v>
      </c>
      <c r="L54" s="191">
        <v>12499.751999999999</v>
      </c>
      <c r="M54" s="191">
        <v>348570</v>
      </c>
      <c r="N54" s="191">
        <v>361069.75199999998</v>
      </c>
      <c r="O54" s="192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5907446.8366999971</v>
      </c>
      <c r="D58" s="191">
        <v>5948101.4555100016</v>
      </c>
      <c r="E58" s="191">
        <v>334988.46451000008</v>
      </c>
      <c r="F58" s="191">
        <v>391198.14286999998</v>
      </c>
      <c r="G58" s="191">
        <v>9565.1587</v>
      </c>
      <c r="H58" s="191">
        <v>12591300.058289997</v>
      </c>
      <c r="I58" s="191">
        <v>2028.95571</v>
      </c>
      <c r="J58" s="191">
        <v>37446.527279999995</v>
      </c>
      <c r="K58" s="191">
        <v>39475.482989999997</v>
      </c>
      <c r="L58" s="191">
        <v>2116.3309300000001</v>
      </c>
      <c r="M58" s="191">
        <v>336340</v>
      </c>
      <c r="N58" s="191">
        <v>338456.33093</v>
      </c>
      <c r="O58" s="192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93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93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93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5905830.1388199991</v>
      </c>
      <c r="D62" s="191">
        <v>6505459.3252799949</v>
      </c>
      <c r="E62" s="191">
        <v>298131.60395999975</v>
      </c>
      <c r="F62" s="191">
        <v>402571.66092000029</v>
      </c>
      <c r="G62" s="191">
        <v>10104.00945</v>
      </c>
      <c r="H62" s="191">
        <v>13122096.738429993</v>
      </c>
      <c r="I62" s="191">
        <v>1390.94921</v>
      </c>
      <c r="J62" s="191">
        <v>46717.245029999998</v>
      </c>
      <c r="K62" s="191">
        <v>48108.194239999997</v>
      </c>
      <c r="L62" s="191">
        <v>1913.3462</v>
      </c>
      <c r="M62" s="191">
        <v>263500</v>
      </c>
      <c r="N62" s="191">
        <v>265413.34620000003</v>
      </c>
      <c r="O62" s="192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6001370.0650799982</v>
      </c>
      <c r="D66" s="191">
        <v>6594868.8064099997</v>
      </c>
      <c r="E66" s="191">
        <v>280452.34574999998</v>
      </c>
      <c r="F66" s="191">
        <v>458112.59478999994</v>
      </c>
      <c r="G66" s="191">
        <v>2819.6823300000005</v>
      </c>
      <c r="H66" s="191">
        <v>13337623.494359998</v>
      </c>
      <c r="I66" s="191">
        <v>1315.5387800000001</v>
      </c>
      <c r="J66" s="191">
        <v>19430.7346</v>
      </c>
      <c r="K66" s="191">
        <v>20746.273379999999</v>
      </c>
      <c r="L66" s="191">
        <v>2813.32314</v>
      </c>
      <c r="M66" s="191">
        <v>265900</v>
      </c>
      <c r="N66" s="191">
        <v>268713.32313999999</v>
      </c>
      <c r="O66" s="192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6253802.3231899962</v>
      </c>
      <c r="D70" s="191">
        <v>6818033.0379599994</v>
      </c>
      <c r="E70" s="191">
        <v>301396.69112000015</v>
      </c>
      <c r="F70" s="191">
        <v>394858.11183000007</v>
      </c>
      <c r="G70" s="191">
        <v>2025.4979600000004</v>
      </c>
      <c r="H70" s="191">
        <v>13770115.662059996</v>
      </c>
      <c r="I70" s="191">
        <v>7939.6054600000007</v>
      </c>
      <c r="J70" s="191">
        <v>20744.893049999999</v>
      </c>
      <c r="K70" s="191">
        <v>28684.498509999998</v>
      </c>
      <c r="L70" s="191">
        <v>52364.481339999998</v>
      </c>
      <c r="M70" s="191">
        <v>210488</v>
      </c>
      <c r="N70" s="191">
        <v>262852.48134</v>
      </c>
      <c r="O70" s="192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6570557.3140999991</v>
      </c>
      <c r="D74" s="191">
        <v>7766653.9062399995</v>
      </c>
      <c r="E74" s="191">
        <v>277685.36982999998</v>
      </c>
      <c r="F74" s="191">
        <v>484638.22933999996</v>
      </c>
      <c r="G74" s="191">
        <v>1562.83889</v>
      </c>
      <c r="H74" s="191">
        <f t="shared" ref="H74:H76" si="4">SUM(C74:G74)</f>
        <v>15101097.658399997</v>
      </c>
      <c r="I74" s="191">
        <v>2173.88319</v>
      </c>
      <c r="J74" s="191">
        <v>16342.592619999998</v>
      </c>
      <c r="K74" s="191">
        <f t="shared" ref="K74:K76" si="5">SUM(I74:J74)</f>
        <v>18516.475809999996</v>
      </c>
      <c r="L74" s="191">
        <v>58899.937599999997</v>
      </c>
      <c r="M74" s="191">
        <v>187288</v>
      </c>
      <c r="N74" s="191">
        <f t="shared" ref="N74:N76" si="6">SUM(L74:M74)</f>
        <v>246187.9376</v>
      </c>
      <c r="O74" s="192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7309835.2339999992</v>
      </c>
      <c r="D78" s="191">
        <v>7647386.6908299997</v>
      </c>
      <c r="E78" s="191">
        <v>269351.32853</v>
      </c>
      <c r="F78" s="191">
        <v>254733.08489</v>
      </c>
      <c r="G78" s="191">
        <v>2461.3207500000003</v>
      </c>
      <c r="H78" s="191">
        <v>15483767.659</v>
      </c>
      <c r="I78" s="191">
        <v>3391.4502700000003</v>
      </c>
      <c r="J78" s="191">
        <v>19104.758900000001</v>
      </c>
      <c r="K78" s="191">
        <v>22496.209170000002</v>
      </c>
      <c r="L78" s="191">
        <v>59969.606619999999</v>
      </c>
      <c r="M78" s="191">
        <v>184186</v>
      </c>
      <c r="N78" s="191">
        <v>244155.60662000001</v>
      </c>
      <c r="O78" s="192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223">
        <v>5488019.9296699995</v>
      </c>
      <c r="D81" s="223">
        <v>5444798.4082000013</v>
      </c>
      <c r="E81" s="223">
        <v>202511.283</v>
      </c>
      <c r="F81" s="223">
        <v>173193.788</v>
      </c>
      <c r="G81" s="223">
        <v>2585.4749999999999</v>
      </c>
      <c r="H81" s="223">
        <f t="shared" ref="H81" si="8">SUM(C81:G81)</f>
        <v>11311108.883870002</v>
      </c>
      <c r="I81" s="223">
        <v>3096.3130000000001</v>
      </c>
      <c r="J81" s="223">
        <v>18288.800999999999</v>
      </c>
      <c r="K81" s="223">
        <f t="shared" ref="K81" si="9">SUM(I81:J81)</f>
        <v>21385.114000000001</v>
      </c>
      <c r="L81" s="223">
        <v>58923.530999999995</v>
      </c>
      <c r="M81" s="223">
        <v>119388</v>
      </c>
      <c r="N81" s="223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7455286</v>
      </c>
      <c r="D82" s="191">
        <v>7970341</v>
      </c>
      <c r="E82" s="191">
        <v>269906</v>
      </c>
      <c r="F82" s="191">
        <v>276868</v>
      </c>
      <c r="G82" s="191">
        <v>3749</v>
      </c>
      <c r="H82" s="191">
        <v>15976149</v>
      </c>
      <c r="I82" s="191">
        <v>4710</v>
      </c>
      <c r="J82" s="191">
        <v>25969</v>
      </c>
      <c r="K82" s="191">
        <v>30679</v>
      </c>
      <c r="L82" s="191">
        <v>59278</v>
      </c>
      <c r="M82" s="191">
        <v>119388</v>
      </c>
      <c r="N82" s="191">
        <v>178666</v>
      </c>
      <c r="O82" s="192">
        <v>16185493</v>
      </c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1757777.8252699999</v>
      </c>
      <c r="D83" s="269">
        <v>1628770.41032</v>
      </c>
      <c r="E83" s="269">
        <v>47396.18002</v>
      </c>
      <c r="F83" s="269">
        <v>10359.11951</v>
      </c>
      <c r="G83" s="269">
        <v>314.12130000000002</v>
      </c>
      <c r="H83" s="269">
        <v>3444617.6564199999</v>
      </c>
      <c r="I83" s="269">
        <v>121.28129000000001</v>
      </c>
      <c r="J83" s="269">
        <v>7790.2964000000002</v>
      </c>
      <c r="K83" s="269">
        <v>7911.5776900000001</v>
      </c>
      <c r="L83" s="269">
        <v>585.98356999999999</v>
      </c>
      <c r="M83" s="269">
        <v>0</v>
      </c>
      <c r="N83" s="269">
        <v>585.98356999999999</v>
      </c>
      <c r="O83" s="270">
        <v>3453115.2176800002</v>
      </c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2666117.1779799997</v>
      </c>
      <c r="D84" s="269">
        <v>2777145.0237500002</v>
      </c>
      <c r="E84" s="269">
        <v>87505.376250000001</v>
      </c>
      <c r="F84" s="269">
        <v>140564.62770999997</v>
      </c>
      <c r="G84" s="269">
        <v>516.11610999999994</v>
      </c>
      <c r="H84" s="269">
        <v>5671848.3217999991</v>
      </c>
      <c r="I84" s="269">
        <v>178.09354999999999</v>
      </c>
      <c r="J84" s="269">
        <v>16437.28818</v>
      </c>
      <c r="K84" s="269">
        <v>16615.381730000001</v>
      </c>
      <c r="L84" s="269">
        <v>72843.409150000007</v>
      </c>
      <c r="M84" s="269">
        <v>176000</v>
      </c>
      <c r="N84" s="269">
        <v>248843.40915000002</v>
      </c>
      <c r="O84" s="270">
        <v>5937307.1126799984</v>
      </c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5074708.6109999996</v>
      </c>
      <c r="D85" s="269">
        <v>4524380.7620000001</v>
      </c>
      <c r="E85" s="269">
        <v>148204.342</v>
      </c>
      <c r="F85" s="269">
        <v>182393.72500000001</v>
      </c>
      <c r="G85" s="269">
        <v>2306.2370000000001</v>
      </c>
      <c r="H85" s="269">
        <v>9931993.6769999992</v>
      </c>
      <c r="I85" s="269">
        <v>4211.8270000000002</v>
      </c>
      <c r="J85" s="269">
        <v>20261.892</v>
      </c>
      <c r="K85" s="269">
        <v>24473.719000000001</v>
      </c>
      <c r="L85" s="269">
        <v>73147.164000000004</v>
      </c>
      <c r="M85" s="269">
        <v>176000</v>
      </c>
      <c r="N85" s="269">
        <v>249147.16399999999</v>
      </c>
      <c r="O85" s="270">
        <v>10205614.560000001</v>
      </c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7161972.5217299983</v>
      </c>
      <c r="D86" s="191">
        <v>6855080.7029899992</v>
      </c>
      <c r="E86" s="191">
        <v>224509.53917999999</v>
      </c>
      <c r="F86" s="191">
        <v>306456.12085000001</v>
      </c>
      <c r="G86" s="191">
        <v>3713.205359999999</v>
      </c>
      <c r="H86" s="191">
        <v>14551732.090109996</v>
      </c>
      <c r="I86" s="191">
        <v>5256.7544399999997</v>
      </c>
      <c r="J86" s="191">
        <v>28415.011059999997</v>
      </c>
      <c r="K86" s="191">
        <v>33671.765499999994</v>
      </c>
      <c r="L86" s="191">
        <v>83218.025740000012</v>
      </c>
      <c r="M86" s="191">
        <v>447052</v>
      </c>
      <c r="N86" s="191">
        <v>530270.02573999995</v>
      </c>
      <c r="O86" s="192">
        <v>15115673.881349996</v>
      </c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1793955.3646299997</v>
      </c>
      <c r="D87" s="269">
        <v>1431700.6389899999</v>
      </c>
      <c r="E87" s="269">
        <v>49163.697059999999</v>
      </c>
      <c r="F87" s="269">
        <v>7978.8939100000007</v>
      </c>
      <c r="G87" s="269">
        <v>102.44971999999999</v>
      </c>
      <c r="H87" s="269">
        <v>3282901.0443099998</v>
      </c>
      <c r="I87" s="269">
        <v>176.57026999999999</v>
      </c>
      <c r="J87" s="269">
        <v>6649.1663000000008</v>
      </c>
      <c r="K87" s="269">
        <v>6825.7365700000009</v>
      </c>
      <c r="L87" s="269">
        <v>542.20640000000003</v>
      </c>
      <c r="M87" s="269">
        <v>0</v>
      </c>
      <c r="N87" s="269">
        <v>542.20640000000003</v>
      </c>
      <c r="O87" s="270">
        <v>3290268.98728</v>
      </c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3158710.1591800004</v>
      </c>
      <c r="D88" s="269">
        <v>3315944.4710699995</v>
      </c>
      <c r="E88" s="269">
        <v>108820.88925999997</v>
      </c>
      <c r="F88" s="269">
        <v>425877.90972</v>
      </c>
      <c r="G88" s="269">
        <v>743.16183999999998</v>
      </c>
      <c r="H88" s="269">
        <v>7010096.5910699992</v>
      </c>
      <c r="I88" s="269">
        <v>3258.5250700000001</v>
      </c>
      <c r="J88" s="269">
        <v>13935.320519999997</v>
      </c>
      <c r="K88" s="269">
        <v>17193.845589999997</v>
      </c>
      <c r="L88" s="269">
        <v>107684.43290999999</v>
      </c>
      <c r="M88" s="269">
        <v>216000</v>
      </c>
      <c r="N88" s="269">
        <v>323684.43290999997</v>
      </c>
      <c r="O88" s="270">
        <v>7350974.8695699992</v>
      </c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5667991.9588299999</v>
      </c>
      <c r="D89" s="269">
        <v>5395025.0127499998</v>
      </c>
      <c r="E89" s="269">
        <v>175000.94596000004</v>
      </c>
      <c r="F89" s="269">
        <v>506448.89724000002</v>
      </c>
      <c r="G89" s="269">
        <v>2974.26991</v>
      </c>
      <c r="H89" s="269">
        <v>11747441.084689999</v>
      </c>
      <c r="I89" s="269">
        <v>4184.5096300000005</v>
      </c>
      <c r="J89" s="269">
        <v>23993.059740000001</v>
      </c>
      <c r="K89" s="269">
        <v>28177.569370000001</v>
      </c>
      <c r="L89" s="269">
        <v>1239.1377299999999</v>
      </c>
      <c r="M89" s="269">
        <v>322800</v>
      </c>
      <c r="N89" s="269">
        <v>324039.13773000002</v>
      </c>
      <c r="O89" s="270">
        <v>12099657.791789999</v>
      </c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7794879.6746199997</v>
      </c>
      <c r="D90" s="191">
        <v>8152068.1187399998</v>
      </c>
      <c r="E90" s="191">
        <v>242185.43644999998</v>
      </c>
      <c r="F90" s="191">
        <v>593171.41834999993</v>
      </c>
      <c r="G90" s="191">
        <v>3424.6961500000002</v>
      </c>
      <c r="H90" s="191">
        <v>16785729.344310001</v>
      </c>
      <c r="I90" s="191">
        <v>5222.5108300000002</v>
      </c>
      <c r="J90" s="191">
        <v>49867.08425</v>
      </c>
      <c r="K90" s="191">
        <v>55089.595079999999</v>
      </c>
      <c r="L90" s="191">
        <v>2928.01386</v>
      </c>
      <c r="M90" s="191">
        <v>617140</v>
      </c>
      <c r="N90" s="191">
        <v>620068.01385999995</v>
      </c>
      <c r="O90" s="192">
        <v>17460886.953249998</v>
      </c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1858053.1967600002</v>
      </c>
      <c r="D91" s="269">
        <v>1816798.8162500001</v>
      </c>
      <c r="E91" s="269">
        <v>54862.596279999998</v>
      </c>
      <c r="F91" s="269">
        <v>176307.31158000001</v>
      </c>
      <c r="G91" s="269">
        <v>263.25328999999999</v>
      </c>
      <c r="H91" s="269">
        <v>3906285.1741600004</v>
      </c>
      <c r="I91" s="269">
        <v>761.42746999999997</v>
      </c>
      <c r="J91" s="269">
        <v>12010.669100000001</v>
      </c>
      <c r="K91" s="269">
        <v>12772.096570000002</v>
      </c>
      <c r="L91" s="269">
        <v>1540.0903499999999</v>
      </c>
      <c r="M91" s="269">
        <v>0</v>
      </c>
      <c r="N91" s="269">
        <v>1540.0903499999999</v>
      </c>
      <c r="O91" s="270">
        <v>3920597.3610800006</v>
      </c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3427120.4117999999</v>
      </c>
      <c r="D92" s="269">
        <v>3733616.0016700001</v>
      </c>
      <c r="E92" s="269">
        <v>111137.63915999999</v>
      </c>
      <c r="F92" s="269">
        <v>319798.44839999999</v>
      </c>
      <c r="G92" s="269">
        <v>623.1078</v>
      </c>
      <c r="H92" s="269">
        <v>7592295.6088300003</v>
      </c>
      <c r="I92" s="269">
        <v>1051.1436800000001</v>
      </c>
      <c r="J92" s="269">
        <v>44153.266360000001</v>
      </c>
      <c r="K92" s="269">
        <v>45204.410040000002</v>
      </c>
      <c r="L92" s="269">
        <v>1852.3462800000002</v>
      </c>
      <c r="M92" s="269">
        <v>60000</v>
      </c>
      <c r="N92" s="269">
        <v>61852.346279999998</v>
      </c>
      <c r="O92" s="270">
        <v>7699352.3651500009</v>
      </c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193" t="s">
        <v>216</v>
      </c>
      <c r="C93" s="223">
        <v>6175332.9393800003</v>
      </c>
      <c r="D93" s="223">
        <v>6122089.2580800001</v>
      </c>
      <c r="E93" s="223">
        <v>174534.27339999995</v>
      </c>
      <c r="F93" s="223">
        <v>367568.19289000001</v>
      </c>
      <c r="G93" s="223">
        <v>3531.9380999999998</v>
      </c>
      <c r="H93" s="223">
        <f t="shared" ref="H93" si="12">SUM(C93:G93)</f>
        <v>12843056.601849999</v>
      </c>
      <c r="I93" s="223">
        <v>1120.26395</v>
      </c>
      <c r="J93" s="223">
        <v>56035.467400000001</v>
      </c>
      <c r="K93" s="223">
        <f t="shared" ref="K93" si="13">SUM(I93:J93)</f>
        <v>57155.731350000002</v>
      </c>
      <c r="L93" s="223">
        <v>2140.6023599999999</v>
      </c>
      <c r="M93" s="223">
        <v>60000</v>
      </c>
      <c r="N93" s="223">
        <f t="shared" ref="N93" si="14">SUM(L93:M93)</f>
        <v>62140.602359999997</v>
      </c>
      <c r="O93" s="79">
        <f t="shared" ref="O93" si="15">SUM(H93,K93,N93)</f>
        <v>12962352.935559999</v>
      </c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69" customFormat="1" ht="3.95" customHeight="1" x14ac:dyDescent="0.2">
      <c r="A94" s="70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</row>
    <row r="95" spans="1:255" s="69" customFormat="1" ht="6" customHeight="1" x14ac:dyDescent="0.2">
      <c r="A95" s="70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</row>
    <row r="96" spans="1:255" x14ac:dyDescent="0.25">
      <c r="B96" s="322" t="s">
        <v>43</v>
      </c>
      <c r="C96" s="322"/>
    </row>
  </sheetData>
  <mergeCells count="1">
    <mergeCell ref="B96:C96"/>
  </mergeCells>
  <phoneticPr fontId="20" type="noConversion"/>
  <hyperlinks>
    <hyperlink ref="B96" location="Índice!A1" display="◄ volver al menu"/>
    <hyperlink ref="B96:C96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8"/>
  <sheetViews>
    <sheetView showGridLines="0" workbookViewId="0">
      <pane xSplit="2" ySplit="6" topLeftCell="C55" activePane="bottomRight" state="frozen"/>
      <selection pane="topRight"/>
      <selection pane="bottomLeft"/>
      <selection pane="bottomRight" activeCell="M83" sqref="M83"/>
    </sheetView>
  </sheetViews>
  <sheetFormatPr baseColWidth="10" defaultColWidth="12.5703125" defaultRowHeight="16.5" x14ac:dyDescent="0.3"/>
  <cols>
    <col min="1" max="1" width="2.28515625" style="138" customWidth="1"/>
    <col min="2" max="2" width="9.7109375" style="139" customWidth="1"/>
    <col min="3" max="11" width="12.5703125" style="140" customWidth="1"/>
    <col min="12" max="12" width="15.85546875" bestFit="1" customWidth="1"/>
    <col min="13" max="41" width="12.5703125" customWidth="1"/>
    <col min="42" max="16384" width="12.5703125" style="140"/>
  </cols>
  <sheetData>
    <row r="1" spans="1:186" s="178" customFormat="1" ht="15.75" x14ac:dyDescent="0.2">
      <c r="B1" s="179" t="s">
        <v>7</v>
      </c>
      <c r="K1" s="180" t="str">
        <f>Índice!B8</f>
        <v>3er Trimestre 2022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3" customFormat="1" ht="20.25" customHeight="1" x14ac:dyDescent="0.2">
      <c r="A2" s="121"/>
      <c r="B2" s="122" t="s">
        <v>192</v>
      </c>
      <c r="C2" s="141"/>
      <c r="D2" s="141"/>
      <c r="E2" s="141"/>
      <c r="F2" s="141"/>
      <c r="G2" s="141"/>
      <c r="H2" s="141"/>
      <c r="I2" s="141"/>
      <c r="J2" s="141"/>
      <c r="K2" s="141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3" customFormat="1" ht="13.5" customHeight="1" x14ac:dyDescent="0.2">
      <c r="A3" s="121"/>
      <c r="B3" s="124" t="s">
        <v>169</v>
      </c>
      <c r="C3" s="141"/>
      <c r="D3" s="141"/>
      <c r="E3" s="141"/>
      <c r="F3" s="141"/>
      <c r="G3" s="141"/>
      <c r="H3" s="141"/>
      <c r="I3" s="141"/>
      <c r="J3" s="141"/>
      <c r="K3" s="141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3" customFormat="1" ht="14.25" customHeight="1" x14ac:dyDescent="0.2">
      <c r="A4" s="125"/>
      <c r="B4" s="125"/>
      <c r="C4" s="142"/>
      <c r="D4" s="137"/>
      <c r="E4" s="125"/>
      <c r="F4" s="125"/>
      <c r="G4" s="125"/>
      <c r="H4" s="125"/>
      <c r="I4" s="125"/>
      <c r="J4" s="125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28" customFormat="1" ht="30.75" customHeight="1" x14ac:dyDescent="0.2">
      <c r="A5" s="126"/>
      <c r="B5" s="155" t="s">
        <v>80</v>
      </c>
      <c r="C5" s="156" t="s">
        <v>170</v>
      </c>
      <c r="D5" s="143" t="s">
        <v>180</v>
      </c>
      <c r="E5" s="143" t="s">
        <v>193</v>
      </c>
      <c r="F5" s="157" t="s">
        <v>194</v>
      </c>
      <c r="G5" s="156" t="s">
        <v>171</v>
      </c>
      <c r="H5" s="143" t="s">
        <v>195</v>
      </c>
      <c r="I5" s="143" t="s">
        <v>184</v>
      </c>
      <c r="J5" s="143" t="s">
        <v>185</v>
      </c>
      <c r="K5" s="157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27"/>
      <c r="AQ5" s="127"/>
      <c r="BE5" s="127"/>
      <c r="BF5" s="127"/>
      <c r="BT5" s="127"/>
      <c r="BU5" s="127"/>
      <c r="CI5" s="127"/>
      <c r="CJ5" s="127"/>
      <c r="CX5" s="127"/>
      <c r="CY5" s="127"/>
      <c r="DM5" s="127"/>
      <c r="DN5" s="127"/>
      <c r="EB5" s="127"/>
      <c r="EC5" s="127"/>
      <c r="EQ5" s="127"/>
      <c r="ER5" s="127"/>
      <c r="FF5" s="127"/>
      <c r="FG5" s="127"/>
      <c r="FU5" s="127"/>
      <c r="FV5" s="127"/>
    </row>
    <row r="6" spans="1:186" s="132" customFormat="1" ht="3.95" customHeight="1" x14ac:dyDescent="0.2">
      <c r="A6" s="129"/>
      <c r="B6" s="194"/>
      <c r="C6" s="195"/>
      <c r="D6" s="196"/>
      <c r="E6" s="196"/>
      <c r="F6" s="197"/>
      <c r="G6" s="195"/>
      <c r="H6" s="196"/>
      <c r="I6" s="196"/>
      <c r="J6" s="196"/>
      <c r="K6" s="19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0"/>
      <c r="AQ6" s="130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0"/>
      <c r="BF6" s="130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0"/>
      <c r="BU6" s="130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0"/>
      <c r="CJ6" s="130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0"/>
      <c r="CY6" s="130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0"/>
      <c r="DN6" s="130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0"/>
      <c r="EC6" s="130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0"/>
      <c r="ER6" s="130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0"/>
      <c r="FG6" s="130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0"/>
      <c r="FV6" s="130"/>
      <c r="FW6" s="131"/>
      <c r="FX6" s="131"/>
      <c r="FY6" s="131"/>
      <c r="FZ6" s="131"/>
      <c r="GA6" s="131"/>
      <c r="GB6" s="131"/>
      <c r="GC6" s="131"/>
      <c r="GD6" s="131"/>
    </row>
    <row r="7" spans="1:186" s="136" customFormat="1" ht="12.75" customHeight="1" x14ac:dyDescent="0.25">
      <c r="A7" s="133"/>
      <c r="B7" s="199" t="s">
        <v>101</v>
      </c>
      <c r="C7" s="73">
        <v>939179.9471799999</v>
      </c>
      <c r="D7" s="72">
        <v>885906.20715999999</v>
      </c>
      <c r="E7" s="72">
        <v>34577.499609999999</v>
      </c>
      <c r="F7" s="200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00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4"/>
      <c r="AQ7" s="134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4"/>
      <c r="BF7" s="134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4"/>
      <c r="BU7" s="134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4"/>
      <c r="CJ7" s="134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4"/>
      <c r="CY7" s="134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4"/>
      <c r="DN7" s="134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4"/>
      <c r="EC7" s="134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4"/>
      <c r="ER7" s="134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4"/>
      <c r="FG7" s="134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4"/>
      <c r="FV7" s="134"/>
      <c r="FW7" s="135"/>
      <c r="FX7" s="135"/>
      <c r="FY7" s="135"/>
      <c r="FZ7" s="135"/>
      <c r="GA7" s="135"/>
      <c r="GB7" s="135"/>
      <c r="GC7" s="135"/>
      <c r="GD7" s="135"/>
    </row>
    <row r="8" spans="1:186" s="132" customFormat="1" ht="12.75" customHeight="1" x14ac:dyDescent="0.2">
      <c r="A8" s="129"/>
      <c r="B8" s="199" t="s">
        <v>102</v>
      </c>
      <c r="C8" s="73">
        <v>1460465.34</v>
      </c>
      <c r="D8" s="72">
        <v>1229375.4516100003</v>
      </c>
      <c r="E8" s="72">
        <v>158190.82498</v>
      </c>
      <c r="F8" s="200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00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0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0"/>
      <c r="BF8" s="130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0"/>
      <c r="BU8" s="130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0"/>
      <c r="CJ8" s="130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0"/>
      <c r="CY8" s="130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0"/>
      <c r="DN8" s="130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0"/>
      <c r="EC8" s="130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0"/>
      <c r="ER8" s="130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0"/>
      <c r="FG8" s="130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0"/>
      <c r="FV8" s="130"/>
      <c r="FW8" s="131"/>
      <c r="FX8" s="131"/>
      <c r="FY8" s="131"/>
      <c r="FZ8" s="131"/>
      <c r="GA8" s="131"/>
      <c r="GB8" s="131"/>
      <c r="GC8" s="131"/>
      <c r="GD8" s="131"/>
    </row>
    <row r="9" spans="1:186" s="132" customFormat="1" ht="12.75" customHeight="1" x14ac:dyDescent="0.2">
      <c r="A9" s="129"/>
      <c r="B9" s="199" t="s">
        <v>103</v>
      </c>
      <c r="C9" s="73">
        <v>3117502.5734599996</v>
      </c>
      <c r="D9" s="72">
        <v>2060022.5126699999</v>
      </c>
      <c r="E9" s="72">
        <v>910502.7612999999</v>
      </c>
      <c r="F9" s="200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00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0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0"/>
      <c r="BF9" s="130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0"/>
      <c r="BU9" s="130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0"/>
      <c r="CJ9" s="130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0"/>
      <c r="CY9" s="130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0"/>
      <c r="DN9" s="130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0"/>
      <c r="EC9" s="130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0"/>
      <c r="ER9" s="130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0"/>
      <c r="FG9" s="130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0"/>
      <c r="FV9" s="130"/>
      <c r="FW9" s="131"/>
      <c r="FX9" s="131"/>
      <c r="FY9" s="131"/>
      <c r="FZ9" s="131"/>
      <c r="GA9" s="131"/>
      <c r="GB9" s="131"/>
      <c r="GC9" s="131"/>
      <c r="GD9" s="131"/>
    </row>
    <row r="10" spans="1:186" s="132" customFormat="1" ht="12.75" customHeight="1" x14ac:dyDescent="0.2">
      <c r="A10" s="129"/>
      <c r="B10" s="201" t="s">
        <v>104</v>
      </c>
      <c r="C10" s="192">
        <v>4213339.2800099999</v>
      </c>
      <c r="D10" s="184">
        <v>3021490.886729999</v>
      </c>
      <c r="E10" s="184">
        <v>1046098.7822100001</v>
      </c>
      <c r="F10" s="202">
        <v>145749.6110700003</v>
      </c>
      <c r="G10" s="192">
        <v>4878087.10035</v>
      </c>
      <c r="H10" s="184">
        <v>343548.20793999999</v>
      </c>
      <c r="I10" s="184">
        <v>3280291.0556899998</v>
      </c>
      <c r="J10" s="184">
        <v>1193054.68973</v>
      </c>
      <c r="K10" s="202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0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0"/>
      <c r="BF10" s="130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0"/>
      <c r="BU10" s="130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0"/>
      <c r="CJ10" s="130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0"/>
      <c r="CY10" s="130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0"/>
      <c r="DN10" s="130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0"/>
      <c r="EC10" s="130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0"/>
      <c r="ER10" s="130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0"/>
      <c r="FG10" s="130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0"/>
      <c r="FV10" s="130"/>
      <c r="FW10" s="131"/>
      <c r="FX10" s="131"/>
      <c r="FY10" s="131"/>
      <c r="FZ10" s="131"/>
      <c r="GA10" s="131"/>
      <c r="GB10" s="131"/>
      <c r="GC10" s="131"/>
      <c r="GD10" s="131"/>
    </row>
    <row r="11" spans="1:186" s="136" customFormat="1" ht="13.5" customHeight="1" x14ac:dyDescent="0.25">
      <c r="A11" s="133"/>
      <c r="B11" s="199" t="s">
        <v>105</v>
      </c>
      <c r="C11" s="73">
        <v>989315.70326999994</v>
      </c>
      <c r="D11" s="72">
        <v>914678.46118999994</v>
      </c>
      <c r="E11" s="72">
        <v>62655.5743</v>
      </c>
      <c r="F11" s="200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00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4"/>
      <c r="AQ11" s="134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4"/>
      <c r="BF11" s="134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4"/>
      <c r="BU11" s="134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4"/>
      <c r="CJ11" s="134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4"/>
      <c r="CY11" s="134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4"/>
      <c r="DN11" s="134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4"/>
      <c r="EC11" s="134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4"/>
      <c r="ER11" s="134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4"/>
      <c r="FG11" s="134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4"/>
      <c r="FV11" s="134"/>
      <c r="FW11" s="135"/>
      <c r="FX11" s="135"/>
      <c r="FY11" s="135"/>
      <c r="FZ11" s="135"/>
      <c r="GA11" s="135"/>
      <c r="GB11" s="135"/>
      <c r="GC11" s="135"/>
      <c r="GD11" s="135"/>
    </row>
    <row r="12" spans="1:186" s="132" customFormat="1" ht="12.75" customHeight="1" x14ac:dyDescent="0.2">
      <c r="A12" s="129"/>
      <c r="B12" s="199" t="s">
        <v>106</v>
      </c>
      <c r="C12" s="73">
        <v>1469836.9740599999</v>
      </c>
      <c r="D12" s="72">
        <v>1228804.5987</v>
      </c>
      <c r="E12" s="72">
        <v>172793.10634</v>
      </c>
      <c r="F12" s="200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00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0"/>
      <c r="AQ12" s="130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0"/>
      <c r="BF12" s="130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0"/>
      <c r="BU12" s="130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0"/>
      <c r="CJ12" s="130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0"/>
      <c r="CY12" s="130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0"/>
      <c r="DN12" s="130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0"/>
      <c r="EC12" s="130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0"/>
      <c r="ER12" s="130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0"/>
      <c r="FG12" s="130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0"/>
      <c r="FV12" s="130"/>
      <c r="FW12" s="131"/>
      <c r="FX12" s="131"/>
      <c r="FY12" s="131"/>
      <c r="FZ12" s="131"/>
      <c r="GA12" s="131"/>
      <c r="GB12" s="131"/>
      <c r="GC12" s="131"/>
      <c r="GD12" s="131"/>
    </row>
    <row r="13" spans="1:186" s="132" customFormat="1" ht="12.75" customHeight="1" x14ac:dyDescent="0.2">
      <c r="A13" s="129"/>
      <c r="B13" s="199" t="s">
        <v>107</v>
      </c>
      <c r="C13" s="73">
        <v>3212390.9032700001</v>
      </c>
      <c r="D13" s="72">
        <v>2073921.27419</v>
      </c>
      <c r="E13" s="72">
        <v>994501.28757000004</v>
      </c>
      <c r="F13" s="200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00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0"/>
      <c r="AQ13" s="130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0"/>
      <c r="BF13" s="130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0"/>
      <c r="BU13" s="130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0"/>
      <c r="CJ13" s="130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0"/>
      <c r="CY13" s="130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0"/>
      <c r="DN13" s="130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0"/>
      <c r="EC13" s="130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0"/>
      <c r="ER13" s="130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0"/>
      <c r="FG13" s="130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0"/>
      <c r="FV13" s="130"/>
      <c r="FW13" s="131"/>
      <c r="FX13" s="131"/>
      <c r="FY13" s="131"/>
      <c r="FZ13" s="131"/>
      <c r="GA13" s="131"/>
      <c r="GB13" s="131"/>
      <c r="GC13" s="131"/>
      <c r="GD13" s="131"/>
    </row>
    <row r="14" spans="1:186" s="132" customFormat="1" ht="12.75" customHeight="1" x14ac:dyDescent="0.2">
      <c r="A14" s="129"/>
      <c r="B14" s="201" t="s">
        <v>108</v>
      </c>
      <c r="C14" s="192">
        <v>4401057.0020000003</v>
      </c>
      <c r="D14" s="184">
        <v>3074929.932</v>
      </c>
      <c r="E14" s="184">
        <v>1154369.575</v>
      </c>
      <c r="F14" s="202">
        <v>171757.495</v>
      </c>
      <c r="G14" s="192">
        <v>5506491.5289999992</v>
      </c>
      <c r="H14" s="184">
        <v>395798.82299999997</v>
      </c>
      <c r="I14" s="184">
        <v>3693819.2829999998</v>
      </c>
      <c r="J14" s="184">
        <v>1329701.5209999999</v>
      </c>
      <c r="K14" s="202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0"/>
      <c r="AQ14" s="130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0"/>
      <c r="BF14" s="130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0"/>
      <c r="BU14" s="130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0"/>
      <c r="CJ14" s="130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0"/>
      <c r="CY14" s="130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0"/>
      <c r="DN14" s="130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0"/>
      <c r="EC14" s="130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0"/>
      <c r="ER14" s="130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0"/>
      <c r="FG14" s="130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0"/>
      <c r="FV14" s="130"/>
      <c r="FW14" s="131"/>
      <c r="FX14" s="131"/>
      <c r="FY14" s="131"/>
      <c r="FZ14" s="131"/>
      <c r="GA14" s="131"/>
      <c r="GB14" s="131"/>
      <c r="GC14" s="131"/>
      <c r="GD14" s="131"/>
    </row>
    <row r="15" spans="1:186" s="132" customFormat="1" ht="12.75" customHeight="1" x14ac:dyDescent="0.2">
      <c r="A15" s="129"/>
      <c r="B15" s="199" t="s">
        <v>109</v>
      </c>
      <c r="C15" s="73">
        <v>1062248.4980000001</v>
      </c>
      <c r="D15" s="72">
        <v>964122.78</v>
      </c>
      <c r="E15" s="72">
        <v>67563.988000000012</v>
      </c>
      <c r="F15" s="200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00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0"/>
      <c r="AQ15" s="130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0"/>
      <c r="BF15" s="130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0"/>
      <c r="BU15" s="130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0"/>
      <c r="CJ15" s="130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0"/>
      <c r="CY15" s="130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0"/>
      <c r="DN15" s="130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0"/>
      <c r="EC15" s="130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0"/>
      <c r="ER15" s="130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0"/>
      <c r="FG15" s="130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0"/>
      <c r="FV15" s="130"/>
      <c r="FW15" s="131"/>
      <c r="FX15" s="131"/>
      <c r="FY15" s="131"/>
      <c r="FZ15" s="131"/>
      <c r="GA15" s="131"/>
      <c r="GB15" s="131"/>
      <c r="GC15" s="131"/>
      <c r="GD15" s="131"/>
    </row>
    <row r="16" spans="1:186" s="132" customFormat="1" ht="12.75" customHeight="1" x14ac:dyDescent="0.2">
      <c r="A16" s="129"/>
      <c r="B16" s="199" t="s">
        <v>110</v>
      </c>
      <c r="C16" s="73">
        <v>1609546.03</v>
      </c>
      <c r="D16" s="72">
        <v>1343535.5929999999</v>
      </c>
      <c r="E16" s="72">
        <v>178520.46400000001</v>
      </c>
      <c r="F16" s="200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00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0"/>
      <c r="AQ16" s="130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0"/>
      <c r="BF16" s="130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0"/>
      <c r="BU16" s="130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0"/>
      <c r="CJ16" s="130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0"/>
      <c r="CY16" s="130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0"/>
      <c r="DN16" s="130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0"/>
      <c r="EC16" s="130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0"/>
      <c r="ER16" s="130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0"/>
      <c r="FG16" s="130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0"/>
      <c r="FV16" s="130"/>
      <c r="FW16" s="131"/>
      <c r="FX16" s="131"/>
      <c r="FY16" s="131"/>
      <c r="FZ16" s="131"/>
      <c r="GA16" s="131"/>
      <c r="GB16" s="131"/>
      <c r="GC16" s="131"/>
      <c r="GD16" s="131"/>
    </row>
    <row r="17" spans="1:186" s="132" customFormat="1" ht="12.75" customHeight="1" x14ac:dyDescent="0.2">
      <c r="A17" s="129"/>
      <c r="B17" s="199" t="s">
        <v>111</v>
      </c>
      <c r="C17" s="73">
        <v>3718027.9330000002</v>
      </c>
      <c r="D17" s="72">
        <v>2322567.8810000001</v>
      </c>
      <c r="E17" s="72">
        <v>1214679.0349999999</v>
      </c>
      <c r="F17" s="200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00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0"/>
      <c r="AQ17" s="130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0"/>
      <c r="BF17" s="130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0"/>
      <c r="BU17" s="130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0"/>
      <c r="CJ17" s="130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0"/>
      <c r="CY17" s="130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0"/>
      <c r="DN17" s="130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0"/>
      <c r="EC17" s="130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0"/>
      <c r="ER17" s="130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0"/>
      <c r="FG17" s="130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0"/>
      <c r="FV17" s="130"/>
      <c r="FW17" s="131"/>
      <c r="FX17" s="131"/>
      <c r="FY17" s="131"/>
      <c r="FZ17" s="131"/>
      <c r="GA17" s="131"/>
      <c r="GB17" s="131"/>
      <c r="GC17" s="131"/>
      <c r="GD17" s="131"/>
    </row>
    <row r="18" spans="1:186" s="132" customFormat="1" ht="12.75" customHeight="1" x14ac:dyDescent="0.2">
      <c r="A18" s="129"/>
      <c r="B18" s="201" t="s">
        <v>112</v>
      </c>
      <c r="C18" s="192">
        <v>5110120.477</v>
      </c>
      <c r="D18" s="184">
        <v>3415910.3829999999</v>
      </c>
      <c r="E18" s="184">
        <v>1457779.74</v>
      </c>
      <c r="F18" s="202">
        <v>236430.35400000002</v>
      </c>
      <c r="G18" s="192">
        <v>6111916.8709999993</v>
      </c>
      <c r="H18" s="184">
        <v>424814.46499999997</v>
      </c>
      <c r="I18" s="184">
        <v>4209745.5069999993</v>
      </c>
      <c r="J18" s="184">
        <v>1384082.1850000001</v>
      </c>
      <c r="K18" s="202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0"/>
      <c r="AQ18" s="130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0"/>
      <c r="BF18" s="130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0"/>
      <c r="BU18" s="130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0"/>
      <c r="CJ18" s="130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0"/>
      <c r="CY18" s="130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0"/>
      <c r="DN18" s="130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0"/>
      <c r="EC18" s="130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0"/>
      <c r="ER18" s="130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0"/>
      <c r="FG18" s="130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0"/>
      <c r="FV18" s="130"/>
      <c r="FW18" s="131"/>
      <c r="FX18" s="131"/>
      <c r="FY18" s="131"/>
      <c r="FZ18" s="131"/>
      <c r="GA18" s="131"/>
      <c r="GB18" s="131"/>
      <c r="GC18" s="131"/>
      <c r="GD18" s="131"/>
    </row>
    <row r="19" spans="1:186" s="132" customFormat="1" ht="12.75" customHeight="1" x14ac:dyDescent="0.2">
      <c r="A19" s="129"/>
      <c r="B19" s="199" t="s">
        <v>113</v>
      </c>
      <c r="C19" s="73">
        <v>1176821.6290000002</v>
      </c>
      <c r="D19" s="72">
        <v>1049283.963</v>
      </c>
      <c r="E19" s="72">
        <v>89464.37</v>
      </c>
      <c r="F19" s="200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00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0"/>
      <c r="AQ19" s="130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0"/>
      <c r="BF19" s="130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0"/>
      <c r="BU19" s="130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0"/>
      <c r="CJ19" s="130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0"/>
      <c r="CY19" s="130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0"/>
      <c r="DN19" s="130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0"/>
      <c r="EC19" s="130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0"/>
      <c r="ER19" s="130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0"/>
      <c r="FG19" s="130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0"/>
      <c r="FV19" s="130"/>
      <c r="FW19" s="131"/>
      <c r="FX19" s="131"/>
      <c r="FY19" s="131"/>
      <c r="FZ19" s="131"/>
      <c r="GA19" s="131"/>
      <c r="GB19" s="131"/>
      <c r="GC19" s="131"/>
      <c r="GD19" s="131"/>
    </row>
    <row r="20" spans="1:186" s="132" customFormat="1" ht="12.75" customHeight="1" x14ac:dyDescent="0.2">
      <c r="A20" s="129"/>
      <c r="B20" s="199" t="s">
        <v>114</v>
      </c>
      <c r="C20" s="73">
        <v>1885278.862</v>
      </c>
      <c r="D20" s="72">
        <v>1487535.1089999999</v>
      </c>
      <c r="E20" s="72">
        <v>270760.09299999999</v>
      </c>
      <c r="F20" s="200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00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0"/>
      <c r="AQ20" s="130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0"/>
      <c r="BF20" s="130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0"/>
      <c r="BU20" s="130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0"/>
      <c r="CJ20" s="130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0"/>
      <c r="CY20" s="130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0"/>
      <c r="DN20" s="130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0"/>
      <c r="EC20" s="130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0"/>
      <c r="ER20" s="130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0"/>
      <c r="FG20" s="130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0"/>
      <c r="FV20" s="130"/>
      <c r="FW20" s="131"/>
      <c r="FX20" s="131"/>
      <c r="FY20" s="131"/>
      <c r="FZ20" s="131"/>
      <c r="GA20" s="131"/>
      <c r="GB20" s="131"/>
      <c r="GC20" s="131"/>
      <c r="GD20" s="131"/>
    </row>
    <row r="21" spans="1:186" s="132" customFormat="1" ht="12.75" customHeight="1" x14ac:dyDescent="0.2">
      <c r="A21" s="129"/>
      <c r="B21" s="199" t="s">
        <v>115</v>
      </c>
      <c r="C21" s="73">
        <v>4257261.3540000003</v>
      </c>
      <c r="D21" s="72">
        <v>2581106.2429999998</v>
      </c>
      <c r="E21" s="72">
        <v>1446742.0150000001</v>
      </c>
      <c r="F21" s="200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00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0"/>
      <c r="AQ21" s="130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0"/>
      <c r="BF21" s="130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0"/>
      <c r="BU21" s="130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0"/>
      <c r="CJ21" s="130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0"/>
      <c r="CY21" s="130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0"/>
      <c r="DN21" s="130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0"/>
      <c r="EC21" s="130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0"/>
      <c r="ER21" s="130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0"/>
      <c r="FG21" s="130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0"/>
      <c r="FV21" s="130"/>
      <c r="FW21" s="131"/>
      <c r="FX21" s="131"/>
      <c r="FY21" s="131"/>
      <c r="FZ21" s="131"/>
      <c r="GA21" s="131"/>
      <c r="GB21" s="131"/>
      <c r="GC21" s="131"/>
      <c r="GD21" s="131"/>
    </row>
    <row r="22" spans="1:186" s="132" customFormat="1" ht="12.75" customHeight="1" x14ac:dyDescent="0.2">
      <c r="A22" s="129"/>
      <c r="B22" s="201" t="s">
        <v>116</v>
      </c>
      <c r="C22" s="192">
        <v>5748225.1030000001</v>
      </c>
      <c r="D22" s="184">
        <v>3768517.398</v>
      </c>
      <c r="E22" s="184">
        <v>1699735.888</v>
      </c>
      <c r="F22" s="202">
        <v>279971.81699999998</v>
      </c>
      <c r="G22" s="192">
        <v>6762176.3869999992</v>
      </c>
      <c r="H22" s="184">
        <v>506688.71100000001</v>
      </c>
      <c r="I22" s="184">
        <v>4710134.4169999994</v>
      </c>
      <c r="J22" s="184">
        <v>1449067.226</v>
      </c>
      <c r="K22" s="202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0"/>
      <c r="AQ22" s="130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0"/>
      <c r="BF22" s="130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0"/>
      <c r="BU22" s="130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0"/>
      <c r="CJ22" s="130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0"/>
      <c r="CY22" s="130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0"/>
      <c r="DN22" s="130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0"/>
      <c r="EC22" s="130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0"/>
      <c r="ER22" s="130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0"/>
      <c r="FG22" s="130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0"/>
      <c r="FV22" s="130"/>
      <c r="FW22" s="131"/>
      <c r="FX22" s="131"/>
      <c r="FY22" s="131"/>
      <c r="FZ22" s="131"/>
      <c r="GA22" s="131"/>
      <c r="GB22" s="131"/>
      <c r="GC22" s="131"/>
      <c r="GD22" s="131"/>
    </row>
    <row r="23" spans="1:186" s="132" customFormat="1" ht="12.75" customHeight="1" x14ac:dyDescent="0.2">
      <c r="A23" s="129"/>
      <c r="B23" s="199" t="s">
        <v>117</v>
      </c>
      <c r="C23" s="73">
        <v>1345883.943</v>
      </c>
      <c r="D23" s="72">
        <v>1177647.206</v>
      </c>
      <c r="E23" s="72">
        <v>115465.935</v>
      </c>
      <c r="F23" s="200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00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0"/>
      <c r="AQ23" s="130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0"/>
      <c r="BF23" s="130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0"/>
      <c r="BU23" s="130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0"/>
      <c r="CJ23" s="130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0"/>
      <c r="CY23" s="130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0"/>
      <c r="DN23" s="130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0"/>
      <c r="EC23" s="130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0"/>
      <c r="ER23" s="130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0"/>
      <c r="FG23" s="130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0"/>
      <c r="FV23" s="130"/>
      <c r="FW23" s="131"/>
      <c r="FX23" s="131"/>
      <c r="FY23" s="131"/>
      <c r="FZ23" s="131"/>
      <c r="GA23" s="131"/>
      <c r="GB23" s="131"/>
      <c r="GC23" s="131"/>
      <c r="GD23" s="131"/>
    </row>
    <row r="24" spans="1:186" s="132" customFormat="1" ht="12.75" customHeight="1" x14ac:dyDescent="0.2">
      <c r="A24" s="129"/>
      <c r="B24" s="199" t="s">
        <v>118</v>
      </c>
      <c r="C24" s="73">
        <v>2202901.4619999998</v>
      </c>
      <c r="D24" s="72">
        <v>1708870.08</v>
      </c>
      <c r="E24" s="72">
        <v>312750.78899999999</v>
      </c>
      <c r="F24" s="200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00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0"/>
      <c r="AQ24" s="130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0"/>
      <c r="BF24" s="130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0"/>
      <c r="BU24" s="130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0"/>
      <c r="CJ24" s="130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0"/>
      <c r="CY24" s="130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0"/>
      <c r="DN24" s="130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0"/>
      <c r="EC24" s="130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0"/>
      <c r="ER24" s="130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131"/>
      <c r="FE24" s="131"/>
      <c r="FF24" s="130"/>
      <c r="FG24" s="130"/>
      <c r="FH24" s="131"/>
      <c r="FI24" s="131"/>
      <c r="FJ24" s="131"/>
      <c r="FK24" s="131"/>
      <c r="FL24" s="131"/>
      <c r="FM24" s="131"/>
      <c r="FN24" s="131"/>
      <c r="FO24" s="131"/>
      <c r="FP24" s="131"/>
      <c r="FQ24" s="131"/>
      <c r="FR24" s="131"/>
      <c r="FS24" s="131"/>
      <c r="FT24" s="131"/>
      <c r="FU24" s="130"/>
      <c r="FV24" s="130"/>
      <c r="FW24" s="131"/>
      <c r="FX24" s="131"/>
      <c r="FY24" s="131"/>
      <c r="FZ24" s="131"/>
      <c r="GA24" s="131"/>
      <c r="GB24" s="131"/>
      <c r="GC24" s="131"/>
      <c r="GD24" s="131"/>
    </row>
    <row r="25" spans="1:186" s="132" customFormat="1" ht="12.75" customHeight="1" x14ac:dyDescent="0.2">
      <c r="A25" s="129"/>
      <c r="B25" s="199" t="s">
        <v>119</v>
      </c>
      <c r="C25" s="73">
        <v>5078000.6869999999</v>
      </c>
      <c r="D25" s="72">
        <v>2969927.4639999997</v>
      </c>
      <c r="E25" s="72">
        <v>1795844.17</v>
      </c>
      <c r="F25" s="200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00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0"/>
      <c r="AQ25" s="130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0"/>
      <c r="BF25" s="130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0"/>
      <c r="BU25" s="130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0"/>
      <c r="CJ25" s="130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0"/>
      <c r="CY25" s="130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0"/>
      <c r="DN25" s="130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0"/>
      <c r="EC25" s="130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0"/>
      <c r="ER25" s="130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0"/>
      <c r="FG25" s="130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0"/>
      <c r="FV25" s="130"/>
      <c r="FW25" s="131"/>
      <c r="FX25" s="131"/>
      <c r="FY25" s="131"/>
      <c r="FZ25" s="131"/>
      <c r="GA25" s="131"/>
      <c r="GB25" s="131"/>
      <c r="GC25" s="131"/>
      <c r="GD25" s="131"/>
    </row>
    <row r="26" spans="1:186" s="132" customFormat="1" ht="12.75" customHeight="1" x14ac:dyDescent="0.2">
      <c r="A26" s="129"/>
      <c r="B26" s="201" t="s">
        <v>120</v>
      </c>
      <c r="C26" s="192">
        <v>6742757.6910000006</v>
      </c>
      <c r="D26" s="184">
        <v>4279784.4210000001</v>
      </c>
      <c r="E26" s="184">
        <v>2054479.3540000001</v>
      </c>
      <c r="F26" s="202">
        <v>408493.91600000003</v>
      </c>
      <c r="G26" s="192">
        <v>6988136.068</v>
      </c>
      <c r="H26" s="184">
        <v>507911.386</v>
      </c>
      <c r="I26" s="184">
        <v>4874352.0590000004</v>
      </c>
      <c r="J26" s="184">
        <v>1503583.585</v>
      </c>
      <c r="K26" s="202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0"/>
      <c r="AQ26" s="130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0"/>
      <c r="BF26" s="130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0"/>
      <c r="BU26" s="130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0"/>
      <c r="CJ26" s="130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0"/>
      <c r="CY26" s="130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0"/>
      <c r="DN26" s="130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0"/>
      <c r="EC26" s="130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0"/>
      <c r="ER26" s="130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0"/>
      <c r="FG26" s="130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0"/>
      <c r="FV26" s="130"/>
      <c r="FW26" s="131"/>
      <c r="FX26" s="131"/>
      <c r="FY26" s="131"/>
      <c r="FZ26" s="131"/>
      <c r="GA26" s="131"/>
      <c r="GB26" s="131"/>
      <c r="GC26" s="131"/>
      <c r="GD26" s="131"/>
    </row>
    <row r="27" spans="1:186" s="132" customFormat="1" ht="12.75" customHeight="1" x14ac:dyDescent="0.2">
      <c r="A27" s="129"/>
      <c r="B27" s="199" t="s">
        <v>121</v>
      </c>
      <c r="C27" s="73">
        <v>1485134.1980000001</v>
      </c>
      <c r="D27" s="72">
        <v>1293301.1670000001</v>
      </c>
      <c r="E27" s="72">
        <v>128615.63099999999</v>
      </c>
      <c r="F27" s="200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00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0"/>
      <c r="AQ27" s="130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0"/>
      <c r="BF27" s="130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0"/>
      <c r="BU27" s="130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0"/>
      <c r="CJ27" s="130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0"/>
      <c r="CY27" s="130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0"/>
      <c r="DN27" s="130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0"/>
      <c r="EC27" s="130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0"/>
      <c r="ER27" s="130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0"/>
      <c r="FG27" s="130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0"/>
      <c r="FV27" s="130"/>
      <c r="FW27" s="131"/>
      <c r="FX27" s="131"/>
      <c r="FY27" s="131"/>
      <c r="FZ27" s="131"/>
      <c r="GA27" s="131"/>
      <c r="GB27" s="131"/>
      <c r="GC27" s="131"/>
      <c r="GD27" s="131"/>
    </row>
    <row r="28" spans="1:186" s="132" customFormat="1" ht="12.75" customHeight="1" x14ac:dyDescent="0.2">
      <c r="A28" s="129"/>
      <c r="B28" s="199" t="s">
        <v>122</v>
      </c>
      <c r="C28" s="73">
        <v>2354760</v>
      </c>
      <c r="D28" s="72">
        <v>1822467</v>
      </c>
      <c r="E28" s="72">
        <v>314571</v>
      </c>
      <c r="F28" s="200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00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0"/>
      <c r="AQ28" s="130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0"/>
      <c r="BF28" s="130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0"/>
      <c r="BU28" s="130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0"/>
      <c r="CJ28" s="130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0"/>
      <c r="CY28" s="130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0"/>
      <c r="DN28" s="130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0"/>
      <c r="EC28" s="130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0"/>
      <c r="ER28" s="130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0"/>
      <c r="FG28" s="130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0"/>
      <c r="FV28" s="130"/>
      <c r="FW28" s="131"/>
      <c r="FX28" s="131"/>
      <c r="FY28" s="131"/>
      <c r="FZ28" s="131"/>
      <c r="GA28" s="131"/>
      <c r="GB28" s="131"/>
      <c r="GC28" s="131"/>
      <c r="GD28" s="131"/>
    </row>
    <row r="29" spans="1:186" s="132" customFormat="1" ht="12.75" customHeight="1" x14ac:dyDescent="0.2">
      <c r="A29" s="129"/>
      <c r="B29" s="199" t="s">
        <v>123</v>
      </c>
      <c r="C29" s="73">
        <v>5141433.0219999999</v>
      </c>
      <c r="D29" s="72">
        <v>3157941.764</v>
      </c>
      <c r="E29" s="72">
        <v>1628043.673</v>
      </c>
      <c r="F29" s="200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00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0"/>
      <c r="AQ29" s="130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0"/>
      <c r="BF29" s="130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0"/>
      <c r="BU29" s="130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0"/>
      <c r="CJ29" s="130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0"/>
      <c r="CY29" s="130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0"/>
      <c r="DN29" s="130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0"/>
      <c r="EC29" s="130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0"/>
      <c r="ER29" s="130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0"/>
      <c r="FG29" s="130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0"/>
      <c r="FV29" s="130"/>
      <c r="FW29" s="131"/>
      <c r="FX29" s="131"/>
      <c r="FY29" s="131"/>
      <c r="FZ29" s="131"/>
      <c r="GA29" s="131"/>
      <c r="GB29" s="131"/>
      <c r="GC29" s="131"/>
      <c r="GD29" s="131"/>
    </row>
    <row r="30" spans="1:186" s="132" customFormat="1" ht="12.75" customHeight="1" x14ac:dyDescent="0.2">
      <c r="A30" s="129"/>
      <c r="B30" s="201" t="s">
        <v>124</v>
      </c>
      <c r="C30" s="192">
        <v>6671569.2429999989</v>
      </c>
      <c r="D30" s="184">
        <v>4496019.1809999999</v>
      </c>
      <c r="E30" s="184">
        <v>1756610.9651617841</v>
      </c>
      <c r="F30" s="202">
        <v>418939.09683821583</v>
      </c>
      <c r="G30" s="192">
        <v>6181558.091</v>
      </c>
      <c r="H30" s="184">
        <v>304334.39600000001</v>
      </c>
      <c r="I30" s="184">
        <v>4310803.2110000001</v>
      </c>
      <c r="J30" s="184">
        <v>1463701.4440000001</v>
      </c>
      <c r="K30" s="202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0"/>
      <c r="AQ30" s="130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0"/>
      <c r="BF30" s="130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0"/>
      <c r="BU30" s="130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0"/>
      <c r="CJ30" s="130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0"/>
      <c r="CY30" s="130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0"/>
      <c r="DN30" s="130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0"/>
      <c r="EC30" s="130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0"/>
      <c r="ER30" s="130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0"/>
      <c r="FG30" s="130"/>
      <c r="FH30" s="131"/>
      <c r="FI30" s="131"/>
      <c r="FJ30" s="131"/>
      <c r="FK30" s="131"/>
      <c r="FL30" s="131"/>
      <c r="FM30" s="131"/>
      <c r="FN30" s="131"/>
      <c r="FO30" s="131"/>
      <c r="FP30" s="131"/>
      <c r="FQ30" s="131"/>
      <c r="FR30" s="131"/>
      <c r="FS30" s="131"/>
      <c r="FT30" s="131"/>
      <c r="FU30" s="130"/>
      <c r="FV30" s="130"/>
      <c r="FW30" s="131"/>
      <c r="FX30" s="131"/>
      <c r="FY30" s="131"/>
      <c r="FZ30" s="131"/>
      <c r="GA30" s="131"/>
      <c r="GB30" s="131"/>
      <c r="GC30" s="131"/>
      <c r="GD30" s="131"/>
    </row>
    <row r="31" spans="1:186" s="132" customFormat="1" ht="12.75" customHeight="1" x14ac:dyDescent="0.2">
      <c r="A31" s="129"/>
      <c r="B31" s="199" t="s">
        <v>125</v>
      </c>
      <c r="C31" s="73">
        <v>1438792.69</v>
      </c>
      <c r="D31" s="72">
        <v>1276259.071</v>
      </c>
      <c r="E31" s="72">
        <v>98519.096000000005</v>
      </c>
      <c r="F31" s="200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00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0"/>
      <c r="AQ31" s="130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0"/>
      <c r="BF31" s="130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0"/>
      <c r="BU31" s="130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0"/>
      <c r="CJ31" s="130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0"/>
      <c r="CY31" s="130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0"/>
      <c r="DN31" s="130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0"/>
      <c r="EC31" s="130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0"/>
      <c r="ER31" s="130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0"/>
      <c r="FG31" s="130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0"/>
      <c r="FV31" s="130"/>
      <c r="FW31" s="131"/>
      <c r="FX31" s="131"/>
      <c r="FY31" s="131"/>
      <c r="FZ31" s="131"/>
      <c r="GA31" s="131"/>
      <c r="GB31" s="131"/>
      <c r="GC31" s="131"/>
      <c r="GD31" s="131"/>
    </row>
    <row r="32" spans="1:186" s="132" customFormat="1" ht="12.75" customHeight="1" x14ac:dyDescent="0.2">
      <c r="A32" s="129"/>
      <c r="B32" s="199" t="s">
        <v>126</v>
      </c>
      <c r="C32" s="73">
        <v>1840289</v>
      </c>
      <c r="D32" s="72">
        <v>1502480</v>
      </c>
      <c r="E32" s="72">
        <v>231017</v>
      </c>
      <c r="F32" s="200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00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0"/>
      <c r="AQ32" s="130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0"/>
      <c r="BF32" s="130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0"/>
      <c r="BU32" s="130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0"/>
      <c r="CJ32" s="130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0"/>
      <c r="CY32" s="130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0"/>
      <c r="DN32" s="130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0"/>
      <c r="EC32" s="130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0"/>
      <c r="ER32" s="130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0"/>
      <c r="FG32" s="130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0"/>
      <c r="FV32" s="130"/>
      <c r="FW32" s="131"/>
      <c r="FX32" s="131"/>
      <c r="FY32" s="131"/>
      <c r="FZ32" s="131"/>
      <c r="GA32" s="131"/>
      <c r="GB32" s="131"/>
      <c r="GC32" s="131"/>
      <c r="GD32" s="131"/>
    </row>
    <row r="33" spans="1:186" s="132" customFormat="1" ht="12.75" customHeight="1" x14ac:dyDescent="0.2">
      <c r="A33" s="129"/>
      <c r="B33" s="199" t="s">
        <v>127</v>
      </c>
      <c r="C33" s="73">
        <v>3950044.2850000001</v>
      </c>
      <c r="D33" s="72">
        <v>2621448.6660000002</v>
      </c>
      <c r="E33" s="72">
        <v>1156571.31</v>
      </c>
      <c r="F33" s="200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00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0"/>
      <c r="AQ33" s="130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0"/>
      <c r="BF33" s="130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0"/>
      <c r="BU33" s="130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0"/>
      <c r="CJ33" s="130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0"/>
      <c r="CY33" s="130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0"/>
      <c r="DN33" s="130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0"/>
      <c r="EC33" s="130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0"/>
      <c r="ER33" s="130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0"/>
      <c r="FG33" s="130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0"/>
      <c r="FV33" s="130"/>
      <c r="FW33" s="131"/>
      <c r="FX33" s="131"/>
      <c r="FY33" s="131"/>
      <c r="FZ33" s="131"/>
      <c r="GA33" s="131"/>
      <c r="GB33" s="131"/>
      <c r="GC33" s="131"/>
      <c r="GD33" s="131"/>
    </row>
    <row r="34" spans="1:186" s="132" customFormat="1" ht="13.5" customHeight="1" x14ac:dyDescent="0.2">
      <c r="A34" s="137"/>
      <c r="B34" s="201" t="s">
        <v>128</v>
      </c>
      <c r="C34" s="192">
        <v>5455108.5329299979</v>
      </c>
      <c r="D34" s="184">
        <v>3949964.6687699994</v>
      </c>
      <c r="E34" s="184">
        <v>1258428.1407600001</v>
      </c>
      <c r="F34" s="202">
        <v>246715.72339999909</v>
      </c>
      <c r="G34" s="192">
        <v>5769079.4238700019</v>
      </c>
      <c r="H34" s="184">
        <v>246938.60381000006</v>
      </c>
      <c r="I34" s="184">
        <v>4003878.1717499993</v>
      </c>
      <c r="J34" s="184">
        <v>1412645.5450399998</v>
      </c>
      <c r="K34" s="202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2" customFormat="1" ht="13.5" customHeight="1" x14ac:dyDescent="0.2">
      <c r="A35" s="137"/>
      <c r="B35" s="199" t="s">
        <v>129</v>
      </c>
      <c r="C35" s="73">
        <v>1395062.0739399996</v>
      </c>
      <c r="D35" s="72">
        <v>1295004.8711999999</v>
      </c>
      <c r="E35" s="72">
        <v>63592.248930000009</v>
      </c>
      <c r="F35" s="200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00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2" customFormat="1" ht="13.5" customHeight="1" x14ac:dyDescent="0.2">
      <c r="A36" s="137"/>
      <c r="B36" s="199" t="s">
        <v>130</v>
      </c>
      <c r="C36" s="73">
        <v>1874458.942710001</v>
      </c>
      <c r="D36" s="72">
        <v>1544348.0471200007</v>
      </c>
      <c r="E36" s="72">
        <v>192414.01433999999</v>
      </c>
      <c r="F36" s="200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00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2" customFormat="1" ht="13.5" customHeight="1" x14ac:dyDescent="0.2">
      <c r="A37" s="137"/>
      <c r="B37" s="199" t="s">
        <v>131</v>
      </c>
      <c r="C37" s="73">
        <v>3829845.7275500009</v>
      </c>
      <c r="D37" s="72">
        <v>2749266.2705100011</v>
      </c>
      <c r="E37" s="72">
        <v>927763.7048399999</v>
      </c>
      <c r="F37" s="200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00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2" customFormat="1" ht="13.5" customHeight="1" x14ac:dyDescent="0.2">
      <c r="A38" s="137"/>
      <c r="B38" s="201" t="s">
        <v>132</v>
      </c>
      <c r="C38" s="192">
        <v>5321089.7570099998</v>
      </c>
      <c r="D38" s="184">
        <v>4115830.0962199997</v>
      </c>
      <c r="E38" s="184">
        <v>996892.40229999996</v>
      </c>
      <c r="F38" s="202">
        <v>208367.2584899998</v>
      </c>
      <c r="G38" s="192">
        <v>6140971.2251499984</v>
      </c>
      <c r="H38" s="184">
        <v>276753.00948000001</v>
      </c>
      <c r="I38" s="184">
        <v>4327190.7171200011</v>
      </c>
      <c r="J38" s="184">
        <v>1438384.6983799997</v>
      </c>
      <c r="K38" s="202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2" customFormat="1" ht="13.5" customHeight="1" x14ac:dyDescent="0.2">
      <c r="A39" s="137"/>
      <c r="B39" s="199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00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00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2" customFormat="1" ht="13.5" customHeight="1" x14ac:dyDescent="0.2">
      <c r="A40" s="137"/>
      <c r="B40" s="199" t="s">
        <v>134</v>
      </c>
      <c r="C40" s="73">
        <v>2039860.9659499999</v>
      </c>
      <c r="D40" s="72">
        <v>1752228.8668499994</v>
      </c>
      <c r="E40" s="72">
        <v>208746.5779400001</v>
      </c>
      <c r="F40" s="200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00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2" customFormat="1" ht="13.5" customHeight="1" x14ac:dyDescent="0.2">
      <c r="A41" s="137"/>
      <c r="B41" s="199" t="s">
        <v>135</v>
      </c>
      <c r="C41" s="73">
        <v>4273565.3111800002</v>
      </c>
      <c r="D41" s="72">
        <v>3001515.1671000002</v>
      </c>
      <c r="E41" s="72">
        <v>1131614.0684099994</v>
      </c>
      <c r="F41" s="200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00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2" customFormat="1" ht="13.5" customHeight="1" x14ac:dyDescent="0.2">
      <c r="A42" s="137"/>
      <c r="B42" s="201" t="s">
        <v>136</v>
      </c>
      <c r="C42" s="192">
        <v>5783519.7919700043</v>
      </c>
      <c r="D42" s="184">
        <v>4394314.2988000028</v>
      </c>
      <c r="E42" s="184">
        <v>1222433.0041099999</v>
      </c>
      <c r="F42" s="202">
        <v>166772.48906000116</v>
      </c>
      <c r="G42" s="192">
        <v>5931998.6913799979</v>
      </c>
      <c r="H42" s="184">
        <v>162871.61291000003</v>
      </c>
      <c r="I42" s="184">
        <v>4290921.1205099998</v>
      </c>
      <c r="J42" s="184">
        <v>1378796.2747</v>
      </c>
      <c r="K42" s="202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2" customFormat="1" ht="13.5" customHeight="1" x14ac:dyDescent="0.2">
      <c r="A43" s="137"/>
      <c r="B43" s="199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00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00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2" customFormat="1" ht="13.5" customHeight="1" x14ac:dyDescent="0.2">
      <c r="A44" s="137"/>
      <c r="B44" s="199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00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00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2" customFormat="1" ht="13.5" customHeight="1" x14ac:dyDescent="0.2">
      <c r="A45" s="137"/>
      <c r="B45" s="199" t="s">
        <v>139</v>
      </c>
      <c r="C45" s="73">
        <v>4312505.096570001</v>
      </c>
      <c r="D45" s="72">
        <v>3039178.6691699987</v>
      </c>
      <c r="E45" s="72">
        <v>1075476.4269199995</v>
      </c>
      <c r="F45" s="200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00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2" customFormat="1" ht="13.5" customHeight="1" x14ac:dyDescent="0.2">
      <c r="A46" s="137"/>
      <c r="B46" s="201" t="s">
        <v>140</v>
      </c>
      <c r="C46" s="192">
        <v>5843582.5949999997</v>
      </c>
      <c r="D46" s="184">
        <v>4401759.0619999999</v>
      </c>
      <c r="E46" s="184">
        <v>1198027.5830000001</v>
      </c>
      <c r="F46" s="202">
        <v>243795.95</v>
      </c>
      <c r="G46" s="192">
        <v>5813085.2559999991</v>
      </c>
      <c r="H46" s="184">
        <v>123169.321</v>
      </c>
      <c r="I46" s="184">
        <v>4251362.3020000001</v>
      </c>
      <c r="J46" s="184">
        <v>1342327.3139999998</v>
      </c>
      <c r="K46" s="202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2" customFormat="1" ht="13.5" customHeight="1" x14ac:dyDescent="0.2">
      <c r="A47" s="137"/>
      <c r="B47" s="199" t="s">
        <v>141</v>
      </c>
      <c r="C47" s="73">
        <v>1472226.1926500001</v>
      </c>
      <c r="D47" s="72">
        <v>1323241.5228300001</v>
      </c>
      <c r="E47" s="72">
        <v>102185.08944</v>
      </c>
      <c r="F47" s="200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00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2" customFormat="1" ht="13.5" customHeight="1" x14ac:dyDescent="0.2">
      <c r="A48" s="137"/>
      <c r="B48" s="199" t="s">
        <v>142</v>
      </c>
      <c r="C48" s="73">
        <v>2101462.6089700004</v>
      </c>
      <c r="D48" s="72">
        <v>1693878.3267200005</v>
      </c>
      <c r="E48" s="72">
        <v>267261.48670999997</v>
      </c>
      <c r="F48" s="200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00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2" customFormat="1" ht="13.5" customHeight="1" x14ac:dyDescent="0.2">
      <c r="A49" s="137"/>
      <c r="B49" s="199" t="s">
        <v>143</v>
      </c>
      <c r="C49" s="73">
        <v>4364841.0844099987</v>
      </c>
      <c r="D49" s="72">
        <v>2946019.5321399998</v>
      </c>
      <c r="E49" s="72">
        <v>1041500.6131</v>
      </c>
      <c r="F49" s="200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00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2" customFormat="1" ht="13.5" customHeight="1" x14ac:dyDescent="0.2">
      <c r="A50" s="137"/>
      <c r="B50" s="201" t="s">
        <v>144</v>
      </c>
      <c r="C50" s="192">
        <v>5899354.1299099969</v>
      </c>
      <c r="D50" s="184">
        <v>4331187.2876699977</v>
      </c>
      <c r="E50" s="184">
        <v>1143935.14873</v>
      </c>
      <c r="F50" s="202">
        <v>424231.69350999885</v>
      </c>
      <c r="G50" s="192">
        <v>5948101.4555100007</v>
      </c>
      <c r="H50" s="184">
        <v>112945.53843999997</v>
      </c>
      <c r="I50" s="184">
        <v>4379308.4114999995</v>
      </c>
      <c r="J50" s="184">
        <v>1386932.4229999995</v>
      </c>
      <c r="K50" s="202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2" customFormat="1" ht="13.5" customHeight="1" x14ac:dyDescent="0.2">
      <c r="A51" s="137"/>
      <c r="B51" s="209" t="s">
        <v>145</v>
      </c>
      <c r="C51" s="73">
        <v>1439763.60629</v>
      </c>
      <c r="D51" s="72">
        <v>1335934.5649300001</v>
      </c>
      <c r="E51" s="72">
        <v>62746.72365</v>
      </c>
      <c r="F51" s="200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00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2" customFormat="1" ht="13.5" customHeight="1" x14ac:dyDescent="0.2">
      <c r="A52" s="137"/>
      <c r="B52" s="209" t="s">
        <v>146</v>
      </c>
      <c r="C52" s="73">
        <v>2108618.6284499997</v>
      </c>
      <c r="D52" s="72">
        <v>1815983.9104800001</v>
      </c>
      <c r="E52" s="72">
        <v>188292.61536</v>
      </c>
      <c r="F52" s="200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00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2" customFormat="1" ht="13.5" customHeight="1" x14ac:dyDescent="0.2">
      <c r="A53" s="137"/>
      <c r="B53" s="210" t="s">
        <v>147</v>
      </c>
      <c r="C53" s="73">
        <v>4252935.1517299982</v>
      </c>
      <c r="D53" s="72">
        <v>3068843.13044</v>
      </c>
      <c r="E53" s="72">
        <v>918528.96874000016</v>
      </c>
      <c r="F53" s="200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00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2" customFormat="1" ht="13.5" customHeight="1" x14ac:dyDescent="0.2">
      <c r="A54" s="137"/>
      <c r="B54" s="201" t="s">
        <v>148</v>
      </c>
      <c r="C54" s="192">
        <v>5905830.1388199991</v>
      </c>
      <c r="D54" s="184">
        <v>4395722.4837300014</v>
      </c>
      <c r="E54" s="184">
        <v>1188946.8894900002</v>
      </c>
      <c r="F54" s="202">
        <v>321160.76559999771</v>
      </c>
      <c r="G54" s="192">
        <v>6505459.3252799958</v>
      </c>
      <c r="H54" s="184">
        <v>131301.14429</v>
      </c>
      <c r="I54" s="184">
        <v>4943386.9570500012</v>
      </c>
      <c r="J54" s="184">
        <v>1360935.1878500001</v>
      </c>
      <c r="K54" s="202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2" customFormat="1" ht="13.5" customHeight="1" x14ac:dyDescent="0.2">
      <c r="A55" s="137"/>
      <c r="B55" s="209" t="s">
        <v>149</v>
      </c>
      <c r="C55" s="73">
        <v>1200119.2120599998</v>
      </c>
      <c r="D55" s="72">
        <v>1329925.7174900002</v>
      </c>
      <c r="E55" s="72">
        <v>-106348.67799999999</v>
      </c>
      <c r="F55" s="200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00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2" customFormat="1" ht="13.5" customHeight="1" x14ac:dyDescent="0.2">
      <c r="A56" s="137"/>
      <c r="B56" s="209" t="s">
        <v>150</v>
      </c>
      <c r="C56" s="73">
        <v>2133924.9182599992</v>
      </c>
      <c r="D56" s="72">
        <v>1974546.7636099998</v>
      </c>
      <c r="E56" s="72">
        <v>69293.524340000004</v>
      </c>
      <c r="F56" s="200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00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2" customFormat="1" ht="13.5" customHeight="1" x14ac:dyDescent="0.2">
      <c r="A57" s="137"/>
      <c r="B57" s="210" t="s">
        <v>151</v>
      </c>
      <c r="C57" s="73">
        <v>4360056.4840499982</v>
      </c>
      <c r="D57" s="72">
        <v>3299604.0976899993</v>
      </c>
      <c r="E57" s="72">
        <v>843835.06145999988</v>
      </c>
      <c r="F57" s="200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00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2" customFormat="1" ht="13.5" customHeight="1" x14ac:dyDescent="0.2">
      <c r="A58" s="137"/>
      <c r="B58" s="201" t="s">
        <v>152</v>
      </c>
      <c r="C58" s="192">
        <v>6001370.0650799973</v>
      </c>
      <c r="D58" s="184">
        <v>4686988.3844299987</v>
      </c>
      <c r="E58" s="184">
        <v>1033461.1913100001</v>
      </c>
      <c r="F58" s="202">
        <v>280920.48933999887</v>
      </c>
      <c r="G58" s="192">
        <v>6594868.8064099997</v>
      </c>
      <c r="H58" s="184">
        <v>147203.35550000003</v>
      </c>
      <c r="I58" s="184">
        <v>4997575.9720900003</v>
      </c>
      <c r="J58" s="184">
        <v>1386695.8521399996</v>
      </c>
      <c r="K58" s="202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2" customFormat="1" ht="13.5" customHeight="1" x14ac:dyDescent="0.2">
      <c r="A59" s="137"/>
      <c r="B59" s="209" t="s">
        <v>153</v>
      </c>
      <c r="C59" s="73">
        <v>1230473.1208800001</v>
      </c>
      <c r="D59" s="72">
        <v>1331453.4300800001</v>
      </c>
      <c r="E59" s="72">
        <v>-102192.50975999999</v>
      </c>
      <c r="F59" s="200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00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2" customFormat="1" ht="13.5" customHeight="1" x14ac:dyDescent="0.2">
      <c r="A60" s="137"/>
      <c r="B60" s="209" t="s">
        <v>154</v>
      </c>
      <c r="C60" s="73">
        <v>2176983.3433000003</v>
      </c>
      <c r="D60" s="72">
        <v>2062579.7086200002</v>
      </c>
      <c r="E60" s="72">
        <v>-3150.9911199999806</v>
      </c>
      <c r="F60" s="200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00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2" customFormat="1" ht="13.5" customHeight="1" x14ac:dyDescent="0.2">
      <c r="A61" s="137"/>
      <c r="B61" s="209" t="s">
        <v>155</v>
      </c>
      <c r="C61" s="73">
        <v>4490125.8047999982</v>
      </c>
      <c r="D61" s="72">
        <v>3474653.0874700006</v>
      </c>
      <c r="E61" s="72">
        <v>735032.42159000016</v>
      </c>
      <c r="F61" s="200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00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2" customFormat="1" ht="13.5" customHeight="1" x14ac:dyDescent="0.2">
      <c r="A62" s="137"/>
      <c r="B62" s="201" t="s">
        <v>156</v>
      </c>
      <c r="C62" s="192">
        <v>6253802.3231899962</v>
      </c>
      <c r="D62" s="184">
        <v>4851196.7706299983</v>
      </c>
      <c r="E62" s="184">
        <v>1074129.2457000001</v>
      </c>
      <c r="F62" s="202">
        <v>328476.30685999757</v>
      </c>
      <c r="G62" s="192">
        <v>6818033.0379599985</v>
      </c>
      <c r="H62" s="184">
        <v>163320.65120999995</v>
      </c>
      <c r="I62" s="184">
        <v>5162817.7464599991</v>
      </c>
      <c r="J62" s="184">
        <v>1418241.75969</v>
      </c>
      <c r="K62" s="202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2" customFormat="1" ht="13.5" customHeight="1" x14ac:dyDescent="0.2">
      <c r="A63" s="137"/>
      <c r="B63" s="209" t="s">
        <v>157</v>
      </c>
      <c r="C63" s="73">
        <v>1370144.5211000002</v>
      </c>
      <c r="D63" s="72">
        <v>1380174.2843300002</v>
      </c>
      <c r="E63" s="72">
        <v>-15887.048030000002</v>
      </c>
      <c r="F63" s="200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00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2" customFormat="1" ht="13.5" customHeight="1" x14ac:dyDescent="0.2">
      <c r="A64" s="137"/>
      <c r="B64" s="209" t="s">
        <v>158</v>
      </c>
      <c r="C64" s="73">
        <v>2534607.91408</v>
      </c>
      <c r="D64" s="72">
        <v>2194803.9134200001</v>
      </c>
      <c r="E64" s="72">
        <v>160560.22774</v>
      </c>
      <c r="F64" s="200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00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2" customFormat="1" ht="13.5" customHeight="1" x14ac:dyDescent="0.2">
      <c r="A65" s="137"/>
      <c r="B65" s="209" t="s">
        <v>159</v>
      </c>
      <c r="C65" s="73">
        <v>5043446.55437</v>
      </c>
      <c r="D65" s="72">
        <v>3661737.5752600003</v>
      </c>
      <c r="E65" s="72">
        <v>1042477.22404</v>
      </c>
      <c r="F65" s="200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00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2" customFormat="1" ht="13.5" customHeight="1" x14ac:dyDescent="0.2">
      <c r="A66" s="137"/>
      <c r="B66" s="201" t="s">
        <v>160</v>
      </c>
      <c r="C66" s="192">
        <f t="shared" ref="C66" si="0">SUM(D66:F66)</f>
        <v>6570557.3141000001</v>
      </c>
      <c r="D66" s="184">
        <v>5142483.1475599995</v>
      </c>
      <c r="E66" s="184">
        <v>1051059.0672000002</v>
      </c>
      <c r="F66" s="202">
        <v>377015.09934000002</v>
      </c>
      <c r="G66" s="192">
        <f t="shared" ref="G66" si="1">SUM(H66:K66)</f>
        <v>7766653.9062400013</v>
      </c>
      <c r="H66" s="184">
        <v>184894.03805999999</v>
      </c>
      <c r="I66" s="184">
        <v>6047093.2753700009</v>
      </c>
      <c r="J66" s="184">
        <v>1455334.0286300001</v>
      </c>
      <c r="K66" s="202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2" customFormat="1" ht="13.5" customHeight="1" x14ac:dyDescent="0.2">
      <c r="A67" s="137"/>
      <c r="B67" s="209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00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00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2" customFormat="1" ht="13.5" customHeight="1" x14ac:dyDescent="0.2">
      <c r="A68" s="137"/>
      <c r="B68" s="209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00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00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2" customFormat="1" ht="13.5" customHeight="1" x14ac:dyDescent="0.2">
      <c r="A69" s="137"/>
      <c r="B69" s="209" t="s">
        <v>163</v>
      </c>
      <c r="C69" s="73">
        <v>5455513.4812200004</v>
      </c>
      <c r="D69" s="72">
        <v>3900449.21538</v>
      </c>
      <c r="E69" s="72">
        <v>1194522.8513499999</v>
      </c>
      <c r="F69" s="200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00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2" customFormat="1" ht="13.5" customHeight="1" x14ac:dyDescent="0.2">
      <c r="A70" s="137"/>
      <c r="B70" s="201" t="s">
        <v>164</v>
      </c>
      <c r="C70" s="192">
        <v>7309835.2339999992</v>
      </c>
      <c r="D70" s="184">
        <v>5409015.7983399993</v>
      </c>
      <c r="E70" s="184">
        <v>1480157.3661199999</v>
      </c>
      <c r="F70" s="202">
        <v>420662.06954</v>
      </c>
      <c r="G70" s="192">
        <v>7647386.6908299997</v>
      </c>
      <c r="H70" s="184">
        <v>208836.11051999999</v>
      </c>
      <c r="I70" s="184">
        <v>5881671.7845600005</v>
      </c>
      <c r="J70" s="184">
        <v>1475397.7098400001</v>
      </c>
      <c r="K70" s="202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2" customFormat="1" ht="13.5" customHeight="1" x14ac:dyDescent="0.2">
      <c r="A71" s="137"/>
      <c r="B71" s="209" t="s">
        <v>165</v>
      </c>
      <c r="C71" s="73">
        <v>1619285.50395</v>
      </c>
      <c r="D71" s="72">
        <v>1473699.3940600001</v>
      </c>
      <c r="E71" s="72">
        <v>95753.193650000016</v>
      </c>
      <c r="F71" s="200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00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2" customFormat="1" ht="13.5" customHeight="1" x14ac:dyDescent="0.2">
      <c r="A72" s="137"/>
      <c r="B72" s="209" t="s">
        <v>166</v>
      </c>
      <c r="C72" s="73">
        <v>2873147.24022</v>
      </c>
      <c r="D72" s="72">
        <v>2445743.3037399999</v>
      </c>
      <c r="E72" s="72">
        <v>244812.38756</v>
      </c>
      <c r="F72" s="200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00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2" customFormat="1" ht="13.5" customHeight="1" x14ac:dyDescent="0.2">
      <c r="A73" s="137"/>
      <c r="B73" s="209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00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00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272" customFormat="1" ht="13.5" customHeight="1" x14ac:dyDescent="0.2">
      <c r="A74" s="273"/>
      <c r="B74" s="201" t="s">
        <v>201</v>
      </c>
      <c r="C74" s="192">
        <v>7455286</v>
      </c>
      <c r="D74" s="184">
        <v>5736020</v>
      </c>
      <c r="E74" s="184">
        <v>1317906</v>
      </c>
      <c r="F74" s="202">
        <v>401359</v>
      </c>
      <c r="G74" s="192">
        <v>7970341</v>
      </c>
      <c r="H74" s="184">
        <v>210986</v>
      </c>
      <c r="I74" s="184">
        <v>6033590</v>
      </c>
      <c r="J74" s="184">
        <v>1639935</v>
      </c>
      <c r="K74" s="202">
        <v>85830</v>
      </c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</row>
    <row r="75" spans="1:41" s="272" customFormat="1" ht="13.5" customHeight="1" x14ac:dyDescent="0.2">
      <c r="A75" s="273"/>
      <c r="B75" s="209" t="s">
        <v>202</v>
      </c>
      <c r="C75" s="270">
        <v>1757777.8252699999</v>
      </c>
      <c r="D75" s="269">
        <v>1598088.6737499998</v>
      </c>
      <c r="E75" s="269">
        <v>110524.37045</v>
      </c>
      <c r="F75" s="200">
        <v>49164.781069999997</v>
      </c>
      <c r="G75" s="270">
        <v>1628770.41032</v>
      </c>
      <c r="H75" s="269">
        <v>48947.260179999997</v>
      </c>
      <c r="I75" s="269">
        <v>1130801.06562</v>
      </c>
      <c r="J75" s="269">
        <v>409352.30233000003</v>
      </c>
      <c r="K75" s="200">
        <v>39669.782189999998</v>
      </c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</row>
    <row r="76" spans="1:41" s="272" customFormat="1" ht="13.5" customHeight="1" x14ac:dyDescent="0.2">
      <c r="A76" s="273"/>
      <c r="B76" s="209" t="s">
        <v>204</v>
      </c>
      <c r="C76" s="270">
        <v>2666117.1779799997</v>
      </c>
      <c r="D76" s="269">
        <v>2325179.2205499997</v>
      </c>
      <c r="E76" s="269">
        <v>214830.99591</v>
      </c>
      <c r="F76" s="200">
        <v>126106.96151999998</v>
      </c>
      <c r="G76" s="270">
        <v>2777145.0237500002</v>
      </c>
      <c r="H76" s="269">
        <v>82075.594669999991</v>
      </c>
      <c r="I76" s="269">
        <v>2105842.0473700003</v>
      </c>
      <c r="J76" s="269">
        <v>545740.28210999991</v>
      </c>
      <c r="K76" s="200">
        <v>43487.099599999994</v>
      </c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</row>
    <row r="77" spans="1:41" s="272" customFormat="1" ht="13.5" customHeight="1" x14ac:dyDescent="0.2">
      <c r="A77" s="273"/>
      <c r="B77" s="209" t="s">
        <v>205</v>
      </c>
      <c r="C77" s="270">
        <v>5074708.6109999996</v>
      </c>
      <c r="D77" s="269">
        <v>3956058.3130000001</v>
      </c>
      <c r="E77" s="269">
        <v>769581.56799999997</v>
      </c>
      <c r="F77" s="200">
        <v>349068.73</v>
      </c>
      <c r="G77" s="270">
        <v>4524380.7620000001</v>
      </c>
      <c r="H77" s="269">
        <v>123726.827</v>
      </c>
      <c r="I77" s="269">
        <v>3375550.21</v>
      </c>
      <c r="J77" s="269">
        <v>963496.53700000001</v>
      </c>
      <c r="K77" s="200">
        <v>61607.187999999995</v>
      </c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</row>
    <row r="78" spans="1:41" s="272" customFormat="1" ht="13.5" customHeight="1" x14ac:dyDescent="0.2">
      <c r="A78" s="273"/>
      <c r="B78" s="201" t="s">
        <v>206</v>
      </c>
      <c r="C78" s="192">
        <v>7161972.5217299992</v>
      </c>
      <c r="D78" s="184">
        <v>5684416.8352199998</v>
      </c>
      <c r="E78" s="184">
        <v>1064118.9283199999</v>
      </c>
      <c r="F78" s="202">
        <v>413436.75818999985</v>
      </c>
      <c r="G78" s="192">
        <v>6855080.7029900001</v>
      </c>
      <c r="H78" s="184">
        <v>177591.70632</v>
      </c>
      <c r="I78" s="184">
        <v>5224239.1482100002</v>
      </c>
      <c r="J78" s="184">
        <v>1364899.9402299998</v>
      </c>
      <c r="K78" s="202">
        <v>88349.908229999812</v>
      </c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</row>
    <row r="79" spans="1:41" s="272" customFormat="1" ht="13.5" customHeight="1" x14ac:dyDescent="0.2">
      <c r="A79" s="273"/>
      <c r="B79" s="209" t="s">
        <v>207</v>
      </c>
      <c r="C79" s="270">
        <v>1793955.3646299997</v>
      </c>
      <c r="D79" s="269">
        <v>1600284.4538699999</v>
      </c>
      <c r="E79" s="269">
        <v>112288.76379</v>
      </c>
      <c r="F79" s="200">
        <v>81382.146970000002</v>
      </c>
      <c r="G79" s="270">
        <v>1431700.6389900001</v>
      </c>
      <c r="H79" s="269">
        <v>48016.597470000001</v>
      </c>
      <c r="I79" s="269">
        <v>957409.84427999996</v>
      </c>
      <c r="J79" s="269">
        <v>402208.79743999999</v>
      </c>
      <c r="K79" s="200">
        <v>24065.399799999999</v>
      </c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</row>
    <row r="80" spans="1:41" s="272" customFormat="1" ht="13.5" customHeight="1" x14ac:dyDescent="0.2">
      <c r="A80" s="273"/>
      <c r="B80" s="210" t="s">
        <v>208</v>
      </c>
      <c r="C80" s="270">
        <v>3158710.1591800004</v>
      </c>
      <c r="D80" s="269">
        <v>2630711.5822700001</v>
      </c>
      <c r="E80" s="269">
        <v>297776.45993999997</v>
      </c>
      <c r="F80" s="200">
        <v>230222.11697000009</v>
      </c>
      <c r="G80" s="270">
        <v>3315944.47107</v>
      </c>
      <c r="H80" s="269">
        <v>107220.45359</v>
      </c>
      <c r="I80" s="269">
        <v>2524181.5412699999</v>
      </c>
      <c r="J80" s="269">
        <v>630212.40551000007</v>
      </c>
      <c r="K80" s="200">
        <v>54330.070699999887</v>
      </c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</row>
    <row r="81" spans="1:41" s="272" customFormat="1" ht="13.5" customHeight="1" x14ac:dyDescent="0.2">
      <c r="A81" s="273"/>
      <c r="B81" s="210" t="s">
        <v>209</v>
      </c>
      <c r="C81" s="270">
        <v>5667991.9588299999</v>
      </c>
      <c r="D81" s="269">
        <v>4380508.6045399997</v>
      </c>
      <c r="E81" s="269">
        <v>874684.22951000009</v>
      </c>
      <c r="F81" s="200">
        <v>412799.12478000007</v>
      </c>
      <c r="G81" s="270">
        <v>5395025.0127499998</v>
      </c>
      <c r="H81" s="269">
        <v>166596.32178</v>
      </c>
      <c r="I81" s="269">
        <v>4033496.1944599994</v>
      </c>
      <c r="J81" s="269">
        <v>1112694.6166300001</v>
      </c>
      <c r="K81" s="200">
        <v>82237.879880000008</v>
      </c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</row>
    <row r="82" spans="1:41" s="272" customFormat="1" ht="13.5" customHeight="1" x14ac:dyDescent="0.2">
      <c r="A82" s="273"/>
      <c r="B82" s="201" t="s">
        <v>210</v>
      </c>
      <c r="C82" s="192">
        <v>7794879.6746200006</v>
      </c>
      <c r="D82" s="184">
        <v>6152215.3666200005</v>
      </c>
      <c r="E82" s="184">
        <v>1166218.4820399999</v>
      </c>
      <c r="F82" s="202">
        <v>476445.82595999993</v>
      </c>
      <c r="G82" s="192">
        <v>8152068.1187399989</v>
      </c>
      <c r="H82" s="184">
        <v>224356.16458000004</v>
      </c>
      <c r="I82" s="184">
        <v>6266824.3147899993</v>
      </c>
      <c r="J82" s="184">
        <v>1547701.1629300001</v>
      </c>
      <c r="K82" s="202">
        <v>113186.47644</v>
      </c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</row>
    <row r="83" spans="1:41" s="272" customFormat="1" ht="13.5" customHeight="1" x14ac:dyDescent="0.2">
      <c r="A83" s="273"/>
      <c r="B83" s="209" t="s">
        <v>213</v>
      </c>
      <c r="C83" s="270">
        <v>1858053.19676</v>
      </c>
      <c r="D83" s="269">
        <v>1693414.23422</v>
      </c>
      <c r="E83" s="269">
        <v>110559.01625999999</v>
      </c>
      <c r="F83" s="200">
        <v>54079.946279999996</v>
      </c>
      <c r="G83" s="270">
        <v>1816798.8162500001</v>
      </c>
      <c r="H83" s="269">
        <v>56077.283920000002</v>
      </c>
      <c r="I83" s="269">
        <v>1263032.7716300001</v>
      </c>
      <c r="J83" s="269">
        <v>466562.88435000001</v>
      </c>
      <c r="K83" s="200">
        <v>31125.876349999999</v>
      </c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</row>
    <row r="84" spans="1:41" s="272" customFormat="1" ht="13.5" customHeight="1" x14ac:dyDescent="0.2">
      <c r="A84" s="273"/>
      <c r="B84" s="209" t="s">
        <v>214</v>
      </c>
      <c r="C84" s="270">
        <v>3427120.4117999999</v>
      </c>
      <c r="D84" s="269">
        <v>2900954.1034299997</v>
      </c>
      <c r="E84" s="269">
        <v>315563.66453000001</v>
      </c>
      <c r="F84" s="200">
        <v>210602.64384000003</v>
      </c>
      <c r="G84" s="270">
        <v>3733616.0016700006</v>
      </c>
      <c r="H84" s="269">
        <v>116468.49018000001</v>
      </c>
      <c r="I84" s="269">
        <v>2974391.3499700003</v>
      </c>
      <c r="J84" s="269">
        <v>581625.52368999994</v>
      </c>
      <c r="K84" s="200">
        <v>61130.637830000007</v>
      </c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</row>
    <row r="85" spans="1:41" s="272" customFormat="1" ht="13.5" customHeight="1" x14ac:dyDescent="0.2">
      <c r="A85" s="273"/>
      <c r="B85" s="209" t="s">
        <v>216</v>
      </c>
      <c r="C85" s="270">
        <f t="shared" ref="C85" si="8">SUM(D85:F85)</f>
        <v>6175332.9393799994</v>
      </c>
      <c r="D85" s="269">
        <v>4711333.5633299993</v>
      </c>
      <c r="E85" s="269">
        <v>1059029.0269300002</v>
      </c>
      <c r="F85" s="200">
        <v>404970.34912000003</v>
      </c>
      <c r="G85" s="270">
        <f t="shared" ref="G85" si="9">SUM(H85:K85)</f>
        <v>6122089.2580799991</v>
      </c>
      <c r="H85" s="269">
        <v>173611.62727</v>
      </c>
      <c r="I85" s="269">
        <v>4827587.4516599998</v>
      </c>
      <c r="J85" s="269">
        <v>1030436.2671099997</v>
      </c>
      <c r="K85" s="200">
        <v>90453.91204000001</v>
      </c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</row>
    <row r="86" spans="1:41" s="69" customFormat="1" ht="4.1500000000000004" customHeight="1" x14ac:dyDescent="0.2">
      <c r="A86" s="70"/>
      <c r="B86" s="203"/>
      <c r="C86" s="158"/>
      <c r="D86" s="159"/>
      <c r="E86" s="159"/>
      <c r="F86" s="204"/>
      <c r="G86" s="158"/>
      <c r="H86" s="159"/>
      <c r="I86" s="159"/>
      <c r="J86" s="159"/>
      <c r="K86" s="204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s="69" customFormat="1" ht="5.25" customHeight="1" x14ac:dyDescent="0.2">
      <c r="A87" s="70"/>
      <c r="B87" s="74"/>
      <c r="C87" s="144"/>
      <c r="D87" s="144"/>
      <c r="E87" s="144"/>
      <c r="F87" s="144"/>
      <c r="G87" s="144"/>
      <c r="H87" s="144"/>
      <c r="I87" s="144"/>
      <c r="J87" s="144"/>
      <c r="K87" s="144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x14ac:dyDescent="0.3">
      <c r="B88" s="322" t="s">
        <v>43</v>
      </c>
      <c r="C88" s="322"/>
    </row>
  </sheetData>
  <mergeCells count="1">
    <mergeCell ref="B88:C88"/>
  </mergeCells>
  <phoneticPr fontId="31" type="noConversion"/>
  <hyperlinks>
    <hyperlink ref="B8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L30" sqref="L30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3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3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68" customFormat="1" ht="15.75" x14ac:dyDescent="0.2">
      <c r="B1" s="170" t="s">
        <v>9</v>
      </c>
      <c r="G1" s="181"/>
      <c r="J1" s="171" t="str">
        <f>Índice!B8</f>
        <v>3er Trimestre 2022</v>
      </c>
    </row>
    <row r="2" spans="2:10" s="4" customFormat="1" ht="29.25" customHeight="1" x14ac:dyDescent="0.2">
      <c r="B2" s="334" t="s">
        <v>196</v>
      </c>
      <c r="C2" s="334"/>
      <c r="D2" s="334"/>
      <c r="E2" s="334"/>
      <c r="F2" s="334"/>
      <c r="G2" s="334"/>
      <c r="H2" s="334"/>
      <c r="I2" s="334"/>
      <c r="J2" s="334"/>
    </row>
    <row r="3" spans="2:10" s="4" customFormat="1" ht="23.25" customHeight="1" x14ac:dyDescent="0.2">
      <c r="B3" s="91"/>
      <c r="C3" s="212"/>
      <c r="D3" s="212"/>
      <c r="E3" s="212"/>
      <c r="F3" s="212"/>
      <c r="G3" s="91"/>
      <c r="H3" s="212"/>
      <c r="I3" s="212"/>
      <c r="J3" s="212"/>
    </row>
    <row r="4" spans="2:10" s="80" customFormat="1" ht="41.25" customHeight="1" x14ac:dyDescent="0.2">
      <c r="B4" s="92"/>
      <c r="C4" s="84"/>
      <c r="D4" s="285" t="s">
        <v>197</v>
      </c>
      <c r="E4" s="286" t="s">
        <v>212</v>
      </c>
      <c r="F4" s="236"/>
      <c r="G4" s="287"/>
      <c r="H4" s="288"/>
      <c r="I4" s="285" t="s">
        <v>198</v>
      </c>
      <c r="J4" s="286" t="s">
        <v>212</v>
      </c>
    </row>
    <row r="5" spans="2:10" ht="5.0999999999999996" customHeight="1" x14ac:dyDescent="0.2">
      <c r="B5" s="153"/>
      <c r="C5" s="154"/>
      <c r="D5" s="89"/>
      <c r="E5" s="90"/>
      <c r="F5" s="85"/>
      <c r="G5" s="153"/>
      <c r="H5" s="154"/>
      <c r="I5" s="89"/>
      <c r="J5" s="90"/>
    </row>
    <row r="6" spans="2:10" ht="18" customHeight="1" x14ac:dyDescent="0.2">
      <c r="B6" s="349">
        <v>1</v>
      </c>
      <c r="C6" s="350" t="s">
        <v>31</v>
      </c>
      <c r="D6" s="351">
        <f>'[1]consolidado GV-DDFF'!E21</f>
        <v>2099444.2165800002</v>
      </c>
      <c r="E6" s="352">
        <f>'[1]consolidado GV-DDFF'!F21</f>
        <v>5.3397188999958711</v>
      </c>
      <c r="F6" s="353"/>
      <c r="G6" s="349">
        <v>1</v>
      </c>
      <c r="H6" s="350" t="s">
        <v>48</v>
      </c>
      <c r="I6" s="351">
        <f>'[1]consolidado GV-DDFF'!E6</f>
        <v>6175332.9393800003</v>
      </c>
      <c r="J6" s="352">
        <f>'[1]consolidado GV-DDFF'!F6</f>
        <v>8.9509827154858446</v>
      </c>
    </row>
    <row r="7" spans="2:10" ht="18" customHeight="1" x14ac:dyDescent="0.2">
      <c r="B7" s="349">
        <v>2</v>
      </c>
      <c r="C7" s="350" t="s">
        <v>32</v>
      </c>
      <c r="D7" s="351">
        <f>'[1]consolidado GV-DDFF'!E22</f>
        <v>3359170.04734</v>
      </c>
      <c r="E7" s="352">
        <f>'[1]consolidado GV-DDFF'!F22</f>
        <v>3.1691159076912667</v>
      </c>
      <c r="F7" s="353"/>
      <c r="G7" s="349">
        <v>2</v>
      </c>
      <c r="H7" s="350" t="s">
        <v>49</v>
      </c>
      <c r="I7" s="351">
        <f>'[1]consolidado GV-DDFF'!E7</f>
        <v>6123401.4111799998</v>
      </c>
      <c r="J7" s="354">
        <f>'[1]consolidado GV-DDFF'!F7</f>
        <v>13.484770552253078</v>
      </c>
    </row>
    <row r="8" spans="2:10" ht="18" customHeight="1" x14ac:dyDescent="0.2">
      <c r="B8" s="349">
        <v>3</v>
      </c>
      <c r="C8" s="350" t="s">
        <v>33</v>
      </c>
      <c r="D8" s="351">
        <f>'[1]consolidado GV-DDFF'!E23</f>
        <v>129668.45342999999</v>
      </c>
      <c r="E8" s="352">
        <f>'[1]consolidado GV-DDFF'!F23</f>
        <v>-10.363825510418167</v>
      </c>
      <c r="F8" s="353"/>
      <c r="G8" s="349">
        <v>3</v>
      </c>
      <c r="H8" s="350" t="s">
        <v>50</v>
      </c>
      <c r="I8" s="351">
        <f>'[1]consolidado GV-DDFF'!E8</f>
        <v>287064.21418999997</v>
      </c>
      <c r="J8" s="352">
        <f>'[1]consolidado GV-DDFF'!F8</f>
        <v>21.1651506675828</v>
      </c>
    </row>
    <row r="9" spans="2:10" ht="18" customHeight="1" x14ac:dyDescent="0.2">
      <c r="B9" s="349">
        <v>4</v>
      </c>
      <c r="C9" s="350" t="s">
        <v>34</v>
      </c>
      <c r="D9" s="351">
        <f>'[1]consolidado GV-DDFF'!E24</f>
        <v>5760432.7152999993</v>
      </c>
      <c r="E9" s="352">
        <f>'[1]consolidado GV-DDFF'!F24</f>
        <v>7.6728514638835454</v>
      </c>
      <c r="F9" s="353"/>
      <c r="G9" s="349">
        <v>4</v>
      </c>
      <c r="H9" s="350" t="s">
        <v>34</v>
      </c>
      <c r="I9" s="351">
        <f>'[1]consolidado GV-DDFF'!E9</f>
        <v>1445663.0511299986</v>
      </c>
      <c r="J9" s="352">
        <f>'[1]consolidado GV-DDFF'!F9</f>
        <v>-31.859619194479706</v>
      </c>
    </row>
    <row r="10" spans="2:10" ht="18" customHeight="1" x14ac:dyDescent="0.2">
      <c r="B10" s="349">
        <v>6</v>
      </c>
      <c r="C10" s="350" t="s">
        <v>35</v>
      </c>
      <c r="D10" s="351">
        <f>'[1]consolidado GV-DDFF'!E25</f>
        <v>230905.99022000001</v>
      </c>
      <c r="E10" s="352">
        <f>'[1]consolidado GV-DDFF'!F25</f>
        <v>-4.3061137327093935E-2</v>
      </c>
      <c r="F10" s="353"/>
      <c r="G10" s="349">
        <v>5</v>
      </c>
      <c r="H10" s="350" t="s">
        <v>51</v>
      </c>
      <c r="I10" s="351">
        <f>'[1]consolidado GV-DDFF'!E10</f>
        <v>3635.5129899999997</v>
      </c>
      <c r="J10" s="352">
        <f>'[1]consolidado GV-DDFF'!F10</f>
        <v>1.2324237102803393</v>
      </c>
    </row>
    <row r="11" spans="2:10" ht="18" customHeight="1" x14ac:dyDescent="0.2">
      <c r="B11" s="349">
        <v>7</v>
      </c>
      <c r="C11" s="350" t="s">
        <v>36</v>
      </c>
      <c r="D11" s="351">
        <f>'[1]consolidado GV-DDFF'!E26</f>
        <v>606284.30739999993</v>
      </c>
      <c r="E11" s="352">
        <f>'[1]consolidado GV-DDFF'!F26</f>
        <v>69.045057668359263</v>
      </c>
      <c r="F11" s="353"/>
      <c r="G11" s="349">
        <v>6</v>
      </c>
      <c r="H11" s="350" t="s">
        <v>52</v>
      </c>
      <c r="I11" s="351">
        <f>'[1]consolidado GV-DDFF'!E11</f>
        <v>1120.64895</v>
      </c>
      <c r="J11" s="352">
        <f>'[1]consolidado GV-DDFF'!F11</f>
        <v>-73.224401068068929</v>
      </c>
    </row>
    <row r="12" spans="2:10" ht="18" customHeight="1" x14ac:dyDescent="0.2">
      <c r="B12" s="349">
        <v>8</v>
      </c>
      <c r="C12" s="350" t="s">
        <v>37</v>
      </c>
      <c r="D12" s="351">
        <f>'[1]consolidado GV-DDFF'!E27</f>
        <v>121927.14778</v>
      </c>
      <c r="E12" s="352">
        <f>'[1]consolidado GV-DDFF'!F27</f>
        <v>-14.224565155652547</v>
      </c>
      <c r="F12" s="353"/>
      <c r="G12" s="349">
        <v>7</v>
      </c>
      <c r="H12" s="350" t="s">
        <v>36</v>
      </c>
      <c r="I12" s="351">
        <f>'[1]consolidado GV-DDFF'!E12</f>
        <v>261672.16584999999</v>
      </c>
      <c r="J12" s="352">
        <f>'[1]consolidado GV-DDFF'!F12</f>
        <v>109.5999521803674</v>
      </c>
    </row>
    <row r="13" spans="2:10" ht="18" customHeight="1" x14ac:dyDescent="0.2">
      <c r="B13" s="349">
        <v>9</v>
      </c>
      <c r="C13" s="350" t="s">
        <v>38</v>
      </c>
      <c r="D13" s="351">
        <f>'[1]consolidado GV-DDFF'!E28</f>
        <v>608427.64911</v>
      </c>
      <c r="E13" s="352">
        <f>'[1]consolidado GV-DDFF'!F28</f>
        <v>9.6830624775213092</v>
      </c>
      <c r="F13" s="353"/>
      <c r="G13" s="349">
        <v>8</v>
      </c>
      <c r="H13" s="350" t="s">
        <v>37</v>
      </c>
      <c r="I13" s="351">
        <f>'[1]consolidado GV-DDFF'!E13</f>
        <v>25854.408800000001</v>
      </c>
      <c r="J13" s="352">
        <f>'[1]consolidado GV-DDFF'!F13</f>
        <v>-52.861978304636267</v>
      </c>
    </row>
    <row r="14" spans="2:10" ht="18" customHeight="1" x14ac:dyDescent="0.2">
      <c r="B14" s="349"/>
      <c r="C14" s="350"/>
      <c r="D14" s="351"/>
      <c r="E14" s="352"/>
      <c r="F14" s="353"/>
      <c r="G14" s="349">
        <v>9</v>
      </c>
      <c r="H14" s="350" t="s">
        <v>38</v>
      </c>
      <c r="I14" s="351">
        <f>'[1]consolidado GV-DDFF'!E14</f>
        <v>556615</v>
      </c>
      <c r="J14" s="352">
        <f>'[1]consolidado GV-DDFF'!F14</f>
        <v>-62.590811171829962</v>
      </c>
    </row>
    <row r="15" spans="2:10" s="167" customFormat="1" ht="5.0999999999999996" customHeight="1" x14ac:dyDescent="0.2">
      <c r="B15" s="355"/>
      <c r="C15" s="356"/>
      <c r="D15" s="357"/>
      <c r="E15" s="354"/>
      <c r="F15" s="358"/>
      <c r="G15" s="355"/>
      <c r="H15" s="356"/>
      <c r="I15" s="357"/>
      <c r="J15" s="354"/>
    </row>
    <row r="16" spans="2:10" ht="18" customHeight="1" x14ac:dyDescent="0.2">
      <c r="B16" s="239"/>
      <c r="C16" s="274" t="s">
        <v>39</v>
      </c>
      <c r="D16" s="359">
        <f>'[1]consolidado GV-DDFF'!E29</f>
        <v>12916260.527159998</v>
      </c>
      <c r="E16" s="280">
        <f>'[1]consolidado GV-DDFF'!F29</f>
        <v>7.3659586565256285</v>
      </c>
      <c r="F16" s="353"/>
      <c r="G16" s="239"/>
      <c r="H16" s="274" t="s">
        <v>53</v>
      </c>
      <c r="I16" s="359">
        <f>'[1]consolidado GV-DDFF'!E15</f>
        <v>14880359.352469999</v>
      </c>
      <c r="J16" s="280">
        <f>'[1]consolidado GV-DDFF'!F15</f>
        <v>-1.4394087718531789</v>
      </c>
    </row>
    <row r="17" spans="2:10" s="167" customFormat="1" ht="5.0999999999999996" customHeight="1" x14ac:dyDescent="0.2">
      <c r="B17" s="276"/>
      <c r="C17" s="277"/>
      <c r="D17" s="360"/>
      <c r="E17" s="361"/>
      <c r="F17" s="358"/>
      <c r="G17" s="276"/>
      <c r="H17" s="277"/>
      <c r="I17" s="360"/>
      <c r="J17" s="361"/>
    </row>
    <row r="18" spans="2:10" ht="18" customHeight="1" x14ac:dyDescent="0.2">
      <c r="B18" s="238"/>
      <c r="C18" s="237" t="s">
        <v>40</v>
      </c>
      <c r="D18" s="351">
        <f>'[1]consolidado GV-DDFF'!E30</f>
        <v>11348715.43265</v>
      </c>
      <c r="E18" s="352">
        <f>'[1]consolidado GV-DDFF'!F30</f>
        <v>5.6322632612539225</v>
      </c>
      <c r="F18" s="353"/>
      <c r="G18" s="238"/>
      <c r="H18" s="237" t="s">
        <v>40</v>
      </c>
      <c r="I18" s="351">
        <f>'[1]consolidado GV-DDFF'!E16</f>
        <v>14035097.128869999</v>
      </c>
      <c r="J18" s="352">
        <f>'[1]consolidado GV-DDFF'!F16</f>
        <v>4.5375585399745066</v>
      </c>
    </row>
    <row r="19" spans="2:10" ht="18" customHeight="1" x14ac:dyDescent="0.2">
      <c r="B19" s="238"/>
      <c r="C19" s="237" t="s">
        <v>41</v>
      </c>
      <c r="D19" s="351">
        <f>'[1]consolidado GV-DDFF'!E31</f>
        <v>837190.29761999997</v>
      </c>
      <c r="E19" s="352">
        <f>'[1]consolidado GV-DDFF'!F31</f>
        <v>41.978971569917121</v>
      </c>
      <c r="F19" s="362"/>
      <c r="G19" s="238"/>
      <c r="H19" s="237" t="s">
        <v>41</v>
      </c>
      <c r="I19" s="351">
        <f>'[1]consolidado GV-DDFF'!E17</f>
        <v>262792.81479999999</v>
      </c>
      <c r="J19" s="352">
        <f>'[1]consolidado GV-DDFF'!F17</f>
        <v>103.66964406917769</v>
      </c>
    </row>
    <row r="20" spans="2:10" ht="18" customHeight="1" x14ac:dyDescent="0.2">
      <c r="B20" s="238"/>
      <c r="C20" s="237" t="s">
        <v>42</v>
      </c>
      <c r="D20" s="351">
        <f>'[1]consolidado GV-DDFF'!E32</f>
        <v>730354.79689</v>
      </c>
      <c r="E20" s="352">
        <f>'[1]consolidado GV-DDFF'!F32</f>
        <v>4.806344329890555</v>
      </c>
      <c r="F20" s="353"/>
      <c r="G20" s="238"/>
      <c r="H20" s="237" t="s">
        <v>42</v>
      </c>
      <c r="I20" s="351">
        <f>'[1]consolidado GV-DDFF'!E18</f>
        <v>582469.40879999998</v>
      </c>
      <c r="J20" s="352">
        <f>'[1]consolidado GV-DDFF'!F18</f>
        <v>-62.244930611642545</v>
      </c>
    </row>
    <row r="21" spans="2:10" ht="5.0999999999999996" customHeight="1" x14ac:dyDescent="0.2">
      <c r="B21" s="238"/>
      <c r="C21" s="237"/>
      <c r="D21" s="351"/>
      <c r="E21" s="352"/>
      <c r="F21" s="353"/>
      <c r="G21" s="238"/>
      <c r="H21" s="237"/>
      <c r="I21" s="351"/>
      <c r="J21" s="352"/>
    </row>
    <row r="22" spans="2:10" ht="18" customHeight="1" x14ac:dyDescent="0.2">
      <c r="B22" s="258"/>
      <c r="C22" s="275" t="s">
        <v>39</v>
      </c>
      <c r="D22" s="363">
        <f>SUM(D18:D20)</f>
        <v>12916260.52716</v>
      </c>
      <c r="E22" s="282">
        <f>'[1]consolidado GV-DDFF'!F29</f>
        <v>7.3659586565256285</v>
      </c>
      <c r="F22" s="353"/>
      <c r="G22" s="258"/>
      <c r="H22" s="275" t="s">
        <v>53</v>
      </c>
      <c r="I22" s="363">
        <f>SUM(I18:I20)</f>
        <v>14880359.352469999</v>
      </c>
      <c r="J22" s="282">
        <f>'[1]consolidado GV-DDFF'!F15</f>
        <v>-1.4394087718531789</v>
      </c>
    </row>
    <row r="23" spans="2:10" ht="6" customHeight="1" x14ac:dyDescent="0.2">
      <c r="F23" s="85"/>
    </row>
    <row r="24" spans="2:10" ht="12" customHeight="1" x14ac:dyDescent="0.2">
      <c r="B24" s="335"/>
      <c r="C24" s="335"/>
      <c r="D24" s="335"/>
      <c r="E24" s="335"/>
      <c r="F24" s="335"/>
      <c r="G24" s="335"/>
      <c r="H24" s="335"/>
      <c r="I24" s="335"/>
      <c r="J24" s="335"/>
    </row>
    <row r="25" spans="2:10" ht="15.95" customHeight="1" x14ac:dyDescent="0.2">
      <c r="C25" s="176" t="s">
        <v>43</v>
      </c>
      <c r="F25" s="85"/>
    </row>
    <row r="26" spans="2:10" ht="15.95" customHeight="1" x14ac:dyDescent="0.2">
      <c r="F26" s="85"/>
    </row>
    <row r="27" spans="2:10" ht="15.95" customHeight="1" x14ac:dyDescent="0.2">
      <c r="F27" s="85"/>
    </row>
    <row r="28" spans="2:10" ht="15.95" customHeight="1" x14ac:dyDescent="0.2">
      <c r="F28" s="85"/>
    </row>
    <row r="29" spans="2:10" ht="15.95" customHeight="1" x14ac:dyDescent="0.2">
      <c r="F29" s="85"/>
    </row>
    <row r="30" spans="2:10" ht="15.95" customHeight="1" x14ac:dyDescent="0.2">
      <c r="F30" s="88"/>
    </row>
    <row r="31" spans="2:10" ht="4.5" customHeight="1" x14ac:dyDescent="0.2">
      <c r="F31" s="86"/>
      <c r="I31" s="86"/>
      <c r="J31" s="87"/>
    </row>
    <row r="32" spans="2:10" ht="15" customHeight="1" x14ac:dyDescent="0.2">
      <c r="G32" s="86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6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98" sqref="B98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68" customFormat="1" x14ac:dyDescent="0.2">
      <c r="B1" s="170" t="s">
        <v>9</v>
      </c>
      <c r="N1" s="171" t="str">
        <f>Índice!B8</f>
        <v>3er Trimestre 2022</v>
      </c>
      <c r="O1"/>
    </row>
    <row r="2" spans="1:255" s="59" customFormat="1" ht="18" customHeight="1" x14ac:dyDescent="0.2">
      <c r="A2" s="57"/>
      <c r="B2" s="105" t="s">
        <v>77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/>
    </row>
    <row r="3" spans="1:255" s="59" customFormat="1" ht="13.5" customHeight="1" x14ac:dyDescent="0.2">
      <c r="A3" s="57"/>
      <c r="B3" s="106" t="s">
        <v>78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07" t="s">
        <v>80</v>
      </c>
      <c r="C5" s="108" t="s">
        <v>81</v>
      </c>
      <c r="D5" s="108" t="s">
        <v>82</v>
      </c>
      <c r="E5" s="108" t="s">
        <v>83</v>
      </c>
      <c r="F5" s="108" t="s">
        <v>84</v>
      </c>
      <c r="G5" s="109" t="s">
        <v>85</v>
      </c>
      <c r="H5" s="108" t="s">
        <v>86</v>
      </c>
      <c r="I5" s="108" t="s">
        <v>87</v>
      </c>
      <c r="J5" s="109" t="s">
        <v>88</v>
      </c>
      <c r="K5" s="108" t="s">
        <v>89</v>
      </c>
      <c r="L5" s="108" t="s">
        <v>90</v>
      </c>
      <c r="M5" s="109" t="s">
        <v>91</v>
      </c>
      <c r="N5" s="110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90" t="s">
        <v>93</v>
      </c>
      <c r="C7" s="191">
        <v>1014788</v>
      </c>
      <c r="D7" s="191">
        <v>236413</v>
      </c>
      <c r="E7" s="191">
        <v>277887</v>
      </c>
      <c r="F7" s="191">
        <v>2890443</v>
      </c>
      <c r="G7" s="191">
        <v>4419531</v>
      </c>
      <c r="H7" s="191">
        <v>558273</v>
      </c>
      <c r="I7" s="191">
        <v>443916</v>
      </c>
      <c r="J7" s="191">
        <v>1002189</v>
      </c>
      <c r="K7" s="191">
        <v>164724</v>
      </c>
      <c r="L7" s="191">
        <v>256820</v>
      </c>
      <c r="M7" s="191">
        <v>421545</v>
      </c>
      <c r="N7" s="192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90" t="s">
        <v>94</v>
      </c>
      <c r="C8" s="191">
        <v>1100849</v>
      </c>
      <c r="D8" s="191">
        <v>345806</v>
      </c>
      <c r="E8" s="191">
        <v>278452</v>
      </c>
      <c r="F8" s="191">
        <v>2867561</v>
      </c>
      <c r="G8" s="191">
        <v>4592667</v>
      </c>
      <c r="H8" s="191">
        <v>507966</v>
      </c>
      <c r="I8" s="191">
        <v>504086</v>
      </c>
      <c r="J8" s="191">
        <v>1012052</v>
      </c>
      <c r="K8" s="191">
        <v>123840</v>
      </c>
      <c r="L8" s="191">
        <v>219035</v>
      </c>
      <c r="M8" s="191">
        <v>342874</v>
      </c>
      <c r="N8" s="192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90" t="s">
        <v>95</v>
      </c>
      <c r="C9" s="191">
        <v>1157847</v>
      </c>
      <c r="D9" s="191">
        <v>377887</v>
      </c>
      <c r="E9" s="191">
        <v>284382</v>
      </c>
      <c r="F9" s="191">
        <v>3632778</v>
      </c>
      <c r="G9" s="191">
        <v>5452894</v>
      </c>
      <c r="H9" s="191">
        <v>468329</v>
      </c>
      <c r="I9" s="191">
        <v>646861</v>
      </c>
      <c r="J9" s="191">
        <v>1115190</v>
      </c>
      <c r="K9" s="191">
        <v>123328</v>
      </c>
      <c r="L9" s="191">
        <v>120929</v>
      </c>
      <c r="M9" s="191">
        <v>244257</v>
      </c>
      <c r="N9" s="192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90" t="s">
        <v>96</v>
      </c>
      <c r="C10" s="191">
        <v>1225187</v>
      </c>
      <c r="D10" s="191">
        <v>1447709</v>
      </c>
      <c r="E10" s="191">
        <v>233775</v>
      </c>
      <c r="F10" s="191">
        <v>2811250</v>
      </c>
      <c r="G10" s="191">
        <v>5717921</v>
      </c>
      <c r="H10" s="191">
        <v>458250</v>
      </c>
      <c r="I10" s="191">
        <v>679467</v>
      </c>
      <c r="J10" s="191">
        <v>1137716</v>
      </c>
      <c r="K10" s="191">
        <v>145825</v>
      </c>
      <c r="L10" s="191">
        <v>402095</v>
      </c>
      <c r="M10" s="191">
        <v>547919</v>
      </c>
      <c r="N10" s="192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90" t="s">
        <v>97</v>
      </c>
      <c r="C11" s="191">
        <v>1367685</v>
      </c>
      <c r="D11" s="191">
        <v>1523753</v>
      </c>
      <c r="E11" s="191">
        <v>188967</v>
      </c>
      <c r="F11" s="191">
        <v>2999192</v>
      </c>
      <c r="G11" s="191">
        <v>6079596</v>
      </c>
      <c r="H11" s="191">
        <v>473693</v>
      </c>
      <c r="I11" s="191">
        <v>631657</v>
      </c>
      <c r="J11" s="191">
        <v>1105350</v>
      </c>
      <c r="K11" s="191">
        <v>228560</v>
      </c>
      <c r="L11" s="191">
        <v>397683</v>
      </c>
      <c r="M11" s="191">
        <v>626244</v>
      </c>
      <c r="N11" s="192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90" t="s">
        <v>98</v>
      </c>
      <c r="C12" s="191">
        <v>1364142</v>
      </c>
      <c r="D12" s="191">
        <v>1615716</v>
      </c>
      <c r="E12" s="191">
        <v>162733</v>
      </c>
      <c r="F12" s="191">
        <v>3443454</v>
      </c>
      <c r="G12" s="191">
        <v>6586045</v>
      </c>
      <c r="H12" s="191">
        <v>506028</v>
      </c>
      <c r="I12" s="191">
        <v>686004</v>
      </c>
      <c r="J12" s="191">
        <v>1192032</v>
      </c>
      <c r="K12" s="191">
        <v>233160</v>
      </c>
      <c r="L12" s="191">
        <v>384773</v>
      </c>
      <c r="M12" s="191">
        <v>617934</v>
      </c>
      <c r="N12" s="192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90" t="s">
        <v>99</v>
      </c>
      <c r="C13" s="191">
        <v>1459857</v>
      </c>
      <c r="D13" s="191">
        <v>1801238</v>
      </c>
      <c r="E13" s="191">
        <v>149106</v>
      </c>
      <c r="F13" s="191">
        <v>3833407</v>
      </c>
      <c r="G13" s="191">
        <v>7243608</v>
      </c>
      <c r="H13" s="191">
        <v>609152</v>
      </c>
      <c r="I13" s="191">
        <v>680661</v>
      </c>
      <c r="J13" s="191">
        <v>1289813</v>
      </c>
      <c r="K13" s="191">
        <v>255248</v>
      </c>
      <c r="L13" s="191">
        <v>465397</v>
      </c>
      <c r="M13" s="191">
        <v>720645</v>
      </c>
      <c r="N13" s="192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90" t="s">
        <v>100</v>
      </c>
      <c r="C14" s="191">
        <v>1524655</v>
      </c>
      <c r="D14" s="191">
        <v>2007834</v>
      </c>
      <c r="E14" s="191">
        <v>118118</v>
      </c>
      <c r="F14" s="191">
        <v>3972374</v>
      </c>
      <c r="G14" s="191">
        <v>7622982</v>
      </c>
      <c r="H14" s="191">
        <v>769728</v>
      </c>
      <c r="I14" s="191">
        <v>712354</v>
      </c>
      <c r="J14" s="191">
        <v>1482082</v>
      </c>
      <c r="K14" s="191">
        <v>317867</v>
      </c>
      <c r="L14" s="191">
        <v>276575</v>
      </c>
      <c r="M14" s="191">
        <v>594442</v>
      </c>
      <c r="N14" s="192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1600751.45156</v>
      </c>
      <c r="D18" s="191">
        <v>2197041.8677599998</v>
      </c>
      <c r="E18" s="191">
        <v>126687.25992000001</v>
      </c>
      <c r="F18" s="191">
        <v>4403855</v>
      </c>
      <c r="G18" s="191">
        <v>8328335.5792399999</v>
      </c>
      <c r="H18" s="191">
        <v>744661.57946000004</v>
      </c>
      <c r="I18" s="191">
        <v>706505</v>
      </c>
      <c r="J18" s="191">
        <v>1451166.5794600002</v>
      </c>
      <c r="K18" s="191">
        <v>277260.11908999999</v>
      </c>
      <c r="L18" s="191">
        <v>190117.38562000002</v>
      </c>
      <c r="M18" s="191">
        <v>467377.50471000001</v>
      </c>
      <c r="N18" s="192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90" t="s">
        <v>108</v>
      </c>
      <c r="C22" s="191">
        <v>1656423</v>
      </c>
      <c r="D22" s="191">
        <v>2345261</v>
      </c>
      <c r="E22" s="191">
        <v>125125</v>
      </c>
      <c r="F22" s="191">
        <v>4827316</v>
      </c>
      <c r="G22" s="191">
        <v>8954125</v>
      </c>
      <c r="H22" s="191">
        <v>728560</v>
      </c>
      <c r="I22" s="191">
        <v>682765</v>
      </c>
      <c r="J22" s="191">
        <v>1411325</v>
      </c>
      <c r="K22" s="191">
        <v>222314</v>
      </c>
      <c r="L22" s="191">
        <v>278406</v>
      </c>
      <c r="M22" s="191">
        <v>500720</v>
      </c>
      <c r="N22" s="192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93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90" t="s">
        <v>112</v>
      </c>
      <c r="C26" s="191">
        <v>1747002.6119599999</v>
      </c>
      <c r="D26" s="191">
        <v>2509687.4724400002</v>
      </c>
      <c r="E26" s="191">
        <v>108753.768</v>
      </c>
      <c r="F26" s="191">
        <v>5241185.3500400018</v>
      </c>
      <c r="G26" s="191">
        <v>9606629.2024400011</v>
      </c>
      <c r="H26" s="191">
        <v>760251.27341999998</v>
      </c>
      <c r="I26" s="191">
        <v>682394.69488000008</v>
      </c>
      <c r="J26" s="191">
        <v>1442645.9683000001</v>
      </c>
      <c r="K26" s="191">
        <v>226324.57211000001</v>
      </c>
      <c r="L26" s="191">
        <v>298282.63614000002</v>
      </c>
      <c r="M26" s="191">
        <v>524607.20825000003</v>
      </c>
      <c r="N26" s="192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93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1845783.6593900002</v>
      </c>
      <c r="D30" s="191">
        <v>2774547.74584</v>
      </c>
      <c r="E30" s="191">
        <v>94073.165359999999</v>
      </c>
      <c r="F30" s="191">
        <v>5733119.6009900002</v>
      </c>
      <c r="G30" s="191">
        <v>10447524.171580002</v>
      </c>
      <c r="H30" s="191">
        <v>813196.96643999999</v>
      </c>
      <c r="I30" s="191">
        <v>789319.22407999996</v>
      </c>
      <c r="J30" s="191">
        <v>1602516.1905199999</v>
      </c>
      <c r="K30" s="191">
        <v>265748.60967000003</v>
      </c>
      <c r="L30" s="191">
        <v>364354.05421999999</v>
      </c>
      <c r="M30" s="191">
        <v>630102.66388999997</v>
      </c>
      <c r="N30" s="192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1995138.5925199999</v>
      </c>
      <c r="D34" s="191">
        <v>3125407.6829400002</v>
      </c>
      <c r="E34" s="191">
        <v>74786.193549999996</v>
      </c>
      <c r="F34" s="191">
        <v>6312256.3601599988</v>
      </c>
      <c r="G34" s="191">
        <v>11507588.82917</v>
      </c>
      <c r="H34" s="191">
        <v>897602.43344000005</v>
      </c>
      <c r="I34" s="191">
        <v>882531.39755000011</v>
      </c>
      <c r="J34" s="191">
        <v>1780133.8309900002</v>
      </c>
      <c r="K34" s="191">
        <v>315497.37737999996</v>
      </c>
      <c r="L34" s="191">
        <v>286242.09106999997</v>
      </c>
      <c r="M34" s="191">
        <v>601739.46844999993</v>
      </c>
      <c r="N34" s="192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2148006.47334</v>
      </c>
      <c r="D38" s="191">
        <v>3486839.10984</v>
      </c>
      <c r="E38" s="191">
        <v>70823.953419999991</v>
      </c>
      <c r="F38" s="191">
        <v>6730575.8136700001</v>
      </c>
      <c r="G38" s="191">
        <v>12436245.350269999</v>
      </c>
      <c r="H38" s="191">
        <v>955951.08019999997</v>
      </c>
      <c r="I38" s="191">
        <v>1091452.71037</v>
      </c>
      <c r="J38" s="191">
        <v>2047403.79057</v>
      </c>
      <c r="K38" s="191">
        <v>259222.10213000001</v>
      </c>
      <c r="L38" s="191">
        <v>269583.33027999999</v>
      </c>
      <c r="M38" s="191">
        <v>528805.43241000001</v>
      </c>
      <c r="N38" s="192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2283486.5298300004</v>
      </c>
      <c r="D42" s="191">
        <v>3850147.7287800009</v>
      </c>
      <c r="E42" s="191">
        <v>71722.186730000001</v>
      </c>
      <c r="F42" s="191">
        <v>6630221.5240800045</v>
      </c>
      <c r="G42" s="191">
        <v>12835577.969420005</v>
      </c>
      <c r="H42" s="191">
        <v>1000545.8154</v>
      </c>
      <c r="I42" s="191">
        <v>1334134.46582</v>
      </c>
      <c r="J42" s="191">
        <v>2334680.2812200002</v>
      </c>
      <c r="K42" s="191">
        <v>434274.59856000001</v>
      </c>
      <c r="L42" s="191">
        <v>156296.62534999999</v>
      </c>
      <c r="M42" s="191">
        <v>590571.22390999994</v>
      </c>
      <c r="N42" s="192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2269349.2648399994</v>
      </c>
      <c r="D46" s="191">
        <v>3838968.5201999997</v>
      </c>
      <c r="E46" s="191">
        <v>128739.23794000001</v>
      </c>
      <c r="F46" s="191">
        <v>6235079.0866999961</v>
      </c>
      <c r="G46" s="191">
        <v>12472136.109679995</v>
      </c>
      <c r="H46" s="191">
        <v>990046.72620000003</v>
      </c>
      <c r="I46" s="191">
        <v>1318880.7064399999</v>
      </c>
      <c r="J46" s="191">
        <v>2308927.4326399998</v>
      </c>
      <c r="K46" s="191">
        <v>230560.09500999999</v>
      </c>
      <c r="L46" s="191">
        <v>233200.79432999989</v>
      </c>
      <c r="M46" s="191">
        <v>463760.88933999988</v>
      </c>
      <c r="N46" s="192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2257490.98746</v>
      </c>
      <c r="D50" s="191">
        <v>3844670.146639999</v>
      </c>
      <c r="E50" s="191">
        <v>220036.61728999999</v>
      </c>
      <c r="F50" s="191">
        <v>6375867.7636999991</v>
      </c>
      <c r="G50" s="191">
        <v>12698065.51509</v>
      </c>
      <c r="H50" s="191">
        <v>859064.59574999998</v>
      </c>
      <c r="I50" s="191">
        <v>923045.65952999995</v>
      </c>
      <c r="J50" s="191">
        <v>1782110.2552799999</v>
      </c>
      <c r="K50" s="191">
        <v>188070.81073999999</v>
      </c>
      <c r="L50" s="191">
        <v>403283.01977000001</v>
      </c>
      <c r="M50" s="191">
        <v>591353.83051</v>
      </c>
      <c r="N50" s="192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2114077.6639999999</v>
      </c>
      <c r="D54" s="191">
        <v>3760879.1430000002</v>
      </c>
      <c r="E54" s="191">
        <v>269117.31099999999</v>
      </c>
      <c r="F54" s="191">
        <v>5963963.8199999994</v>
      </c>
      <c r="G54" s="191">
        <v>12108037.937999999</v>
      </c>
      <c r="H54" s="191">
        <v>755513.52899999998</v>
      </c>
      <c r="I54" s="191">
        <v>1227458.4740000002</v>
      </c>
      <c r="J54" s="191">
        <v>1982972.003</v>
      </c>
      <c r="K54" s="191">
        <v>183626.92499999999</v>
      </c>
      <c r="L54" s="191">
        <v>409945.02899999998</v>
      </c>
      <c r="M54" s="191">
        <v>593571.95399999991</v>
      </c>
      <c r="N54" s="192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2204434.4964499995</v>
      </c>
      <c r="D58" s="191">
        <v>3700402.6612700005</v>
      </c>
      <c r="E58" s="191">
        <v>294340.79278999998</v>
      </c>
      <c r="F58" s="191">
        <v>6044360.6924400032</v>
      </c>
      <c r="G58" s="191">
        <v>12243538.642950002</v>
      </c>
      <c r="H58" s="191">
        <v>683341.65963000001</v>
      </c>
      <c r="I58" s="191">
        <v>658315.02815999999</v>
      </c>
      <c r="J58" s="191">
        <v>1341656.6877899999</v>
      </c>
      <c r="K58" s="191">
        <v>273235.44637000002</v>
      </c>
      <c r="L58" s="191">
        <v>443985.19888000004</v>
      </c>
      <c r="M58" s="191">
        <v>717220.64525000006</v>
      </c>
      <c r="N58" s="192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2233965.6360800001</v>
      </c>
      <c r="D62" s="191">
        <v>3799598.9101799997</v>
      </c>
      <c r="E62" s="191">
        <v>326097.21272999997</v>
      </c>
      <c r="F62" s="191">
        <v>6247818.126229994</v>
      </c>
      <c r="G62" s="191">
        <v>12607479.885219993</v>
      </c>
      <c r="H62" s="191">
        <v>520583.17235999997</v>
      </c>
      <c r="I62" s="191">
        <v>803334.76752999995</v>
      </c>
      <c r="J62" s="191">
        <v>1323917.93989</v>
      </c>
      <c r="K62" s="191">
        <v>221412.87747000001</v>
      </c>
      <c r="L62" s="191">
        <v>739103.53586000006</v>
      </c>
      <c r="M62" s="191">
        <v>960516.41333000013</v>
      </c>
      <c r="N62" s="192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2278379.93035</v>
      </c>
      <c r="D66" s="191">
        <v>3842674.0300299996</v>
      </c>
      <c r="E66" s="191">
        <v>284317.59057</v>
      </c>
      <c r="F66" s="191">
        <v>6492624.8473999966</v>
      </c>
      <c r="G66" s="191">
        <v>12897996.398349997</v>
      </c>
      <c r="H66" s="191">
        <v>378122.55885000003</v>
      </c>
      <c r="I66" s="191">
        <v>752532.57184999995</v>
      </c>
      <c r="J66" s="191">
        <v>1130655.1307000001</v>
      </c>
      <c r="K66" s="191">
        <v>212764.12293000001</v>
      </c>
      <c r="L66" s="191">
        <v>936728.88418000005</v>
      </c>
      <c r="M66" s="191">
        <v>1149493.0071100001</v>
      </c>
      <c r="N66" s="192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2324924.28418</v>
      </c>
      <c r="D70" s="191">
        <v>3955233.0235799998</v>
      </c>
      <c r="E70" s="191">
        <v>247555.00004000001</v>
      </c>
      <c r="F70" s="191">
        <v>6568328.2766299993</v>
      </c>
      <c r="G70" s="191">
        <v>13096040.58443</v>
      </c>
      <c r="H70" s="191">
        <v>395745.85623999999</v>
      </c>
      <c r="I70" s="191">
        <v>744719.38416999998</v>
      </c>
      <c r="J70" s="191">
        <v>1140465.2404100001</v>
      </c>
      <c r="K70" s="191">
        <v>246206.59168999997</v>
      </c>
      <c r="L70" s="191">
        <v>828516.82932000002</v>
      </c>
      <c r="M70" s="191">
        <v>1074723.4210099999</v>
      </c>
      <c r="N70" s="192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2383998.1724399999</v>
      </c>
      <c r="D74" s="191">
        <v>4051150.4326199996</v>
      </c>
      <c r="E74" s="191">
        <v>227407.75625000001</v>
      </c>
      <c r="F74" s="191">
        <v>7048550.1600900013</v>
      </c>
      <c r="G74" s="191">
        <f t="shared" ref="G74:G76" si="0">SUM(C74:F74)</f>
        <v>13711106.521400001</v>
      </c>
      <c r="H74" s="191">
        <v>394642.26957999996</v>
      </c>
      <c r="I74" s="191">
        <v>880055.90970999992</v>
      </c>
      <c r="J74" s="191">
        <f t="shared" ref="J74:J76" si="1">SUM(H74:I74)</f>
        <v>1274698.1792899999</v>
      </c>
      <c r="K74" s="191">
        <v>235702.32337</v>
      </c>
      <c r="L74" s="191">
        <v>907972.02166000009</v>
      </c>
      <c r="M74" s="191">
        <f t="shared" ref="M74:M76" si="2">SUM(K74:L74)</f>
        <v>1143674.34503</v>
      </c>
      <c r="N74" s="192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2418719.4115999998</v>
      </c>
      <c r="D78" s="191">
        <v>4104193.3244500002</v>
      </c>
      <c r="E78" s="191">
        <v>218889.81821</v>
      </c>
      <c r="F78" s="191">
        <v>6947248.6452600025</v>
      </c>
      <c r="G78" s="191">
        <v>13689051.199520003</v>
      </c>
      <c r="H78" s="191">
        <v>422584.69173000002</v>
      </c>
      <c r="I78" s="191">
        <v>846382.14340000006</v>
      </c>
      <c r="J78" s="191">
        <v>1268966.83513</v>
      </c>
      <c r="K78" s="191">
        <v>210856.98074999999</v>
      </c>
      <c r="L78" s="191">
        <v>1483450.25205</v>
      </c>
      <c r="M78" s="191">
        <v>1694307.2327999999</v>
      </c>
      <c r="N78" s="192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2554710</v>
      </c>
      <c r="D82" s="191">
        <v>4306174</v>
      </c>
      <c r="E82" s="191">
        <v>213141</v>
      </c>
      <c r="F82" s="191">
        <v>7186595</v>
      </c>
      <c r="G82" s="191">
        <v>14260620</v>
      </c>
      <c r="H82" s="191">
        <v>425079</v>
      </c>
      <c r="I82" s="191">
        <v>882129</v>
      </c>
      <c r="J82" s="191">
        <v>1307208</v>
      </c>
      <c r="K82" s="191">
        <v>431355</v>
      </c>
      <c r="L82" s="191">
        <v>1679500</v>
      </c>
      <c r="M82" s="191">
        <v>2110854</v>
      </c>
      <c r="N82" s="192">
        <v>17678682</v>
      </c>
      <c r="O82" s="236"/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594209.11994</v>
      </c>
      <c r="D83" s="269">
        <v>1005530.76674</v>
      </c>
      <c r="E83" s="269">
        <v>51111.254320000007</v>
      </c>
      <c r="F83" s="269">
        <v>1667446.84727</v>
      </c>
      <c r="G83" s="269">
        <v>3318297.9882700001</v>
      </c>
      <c r="H83" s="269">
        <v>37332.107499999998</v>
      </c>
      <c r="I83" s="269">
        <v>78241.917489999993</v>
      </c>
      <c r="J83" s="269">
        <v>115574.02498999999</v>
      </c>
      <c r="K83" s="269">
        <v>2820.61321</v>
      </c>
      <c r="L83" s="269">
        <v>465999.70238999999</v>
      </c>
      <c r="M83" s="269">
        <v>468820.31559999997</v>
      </c>
      <c r="N83" s="270">
        <v>3902692.3288599998</v>
      </c>
      <c r="O83" s="236"/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1314545.8382699999</v>
      </c>
      <c r="D84" s="269">
        <v>2056576.5438700002</v>
      </c>
      <c r="E84" s="269">
        <v>134123.21724</v>
      </c>
      <c r="F84" s="269">
        <v>3944515.7147299992</v>
      </c>
      <c r="G84" s="269">
        <v>7449761.3141099997</v>
      </c>
      <c r="H84" s="269">
        <v>126822.61362999999</v>
      </c>
      <c r="I84" s="269">
        <v>167667.25677000001</v>
      </c>
      <c r="J84" s="269">
        <v>294489.87040000001</v>
      </c>
      <c r="K84" s="269">
        <v>69929.789600000004</v>
      </c>
      <c r="L84" s="269">
        <v>620336.07143000001</v>
      </c>
      <c r="M84" s="269">
        <v>690265.86103000003</v>
      </c>
      <c r="N84" s="270">
        <v>8434517.0455399994</v>
      </c>
      <c r="O84" s="236"/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1918280.5640899995</v>
      </c>
      <c r="D85" s="269">
        <v>3032807.7737900005</v>
      </c>
      <c r="E85" s="269">
        <v>147736.46337000001</v>
      </c>
      <c r="F85" s="269">
        <v>6505798.7393199997</v>
      </c>
      <c r="G85" s="269">
        <v>11604623.54057</v>
      </c>
      <c r="H85" s="269">
        <v>205168.10266000003</v>
      </c>
      <c r="I85" s="269">
        <v>298389.08445999998</v>
      </c>
      <c r="J85" s="269">
        <v>503557.18712000002</v>
      </c>
      <c r="K85" s="269">
        <v>130405.39082</v>
      </c>
      <c r="L85" s="269">
        <v>700237.43967000011</v>
      </c>
      <c r="M85" s="269">
        <v>830642.83049000008</v>
      </c>
      <c r="N85" s="270">
        <v>12938823.558180001</v>
      </c>
      <c r="O85" s="236"/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2646461.9846100002</v>
      </c>
      <c r="D86" s="191">
        <v>4568206.8673900003</v>
      </c>
      <c r="E86" s="191">
        <v>179065.92794000002</v>
      </c>
      <c r="F86" s="191">
        <v>7463085.7046600003</v>
      </c>
      <c r="G86" s="191">
        <v>14856820.4846</v>
      </c>
      <c r="H86" s="191">
        <v>406296.60206000006</v>
      </c>
      <c r="I86" s="191">
        <v>818460.73840000003</v>
      </c>
      <c r="J86" s="191">
        <v>1224757.3404600001</v>
      </c>
      <c r="K86" s="191">
        <v>315149.53379000002</v>
      </c>
      <c r="L86" s="191">
        <v>909011.45204</v>
      </c>
      <c r="M86" s="191">
        <v>1224160.9858300001</v>
      </c>
      <c r="N86" s="192">
        <v>17305738.81089</v>
      </c>
      <c r="O86" s="236"/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615896.31403000001</v>
      </c>
      <c r="D87" s="269">
        <v>1056526.07807</v>
      </c>
      <c r="E87" s="269">
        <v>37966.573110000005</v>
      </c>
      <c r="F87" s="269">
        <v>1635395.3125500004</v>
      </c>
      <c r="G87" s="269">
        <v>3345784.2777600004</v>
      </c>
      <c r="H87" s="269">
        <v>36535.138500000001</v>
      </c>
      <c r="I87" s="269">
        <v>61943.945429999992</v>
      </c>
      <c r="J87" s="269">
        <v>98479.083929999993</v>
      </c>
      <c r="K87" s="269">
        <v>77182.649210000003</v>
      </c>
      <c r="L87" s="269">
        <v>66963.660709999996</v>
      </c>
      <c r="M87" s="269">
        <v>144146.30992</v>
      </c>
      <c r="N87" s="270">
        <v>3588409.6716100005</v>
      </c>
      <c r="O87" s="236"/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1372528.5356899998</v>
      </c>
      <c r="D88" s="269">
        <v>2221607.6897999998</v>
      </c>
      <c r="E88" s="269">
        <v>134500.64450000002</v>
      </c>
      <c r="F88" s="269">
        <v>4173268.3966399999</v>
      </c>
      <c r="G88" s="269">
        <v>7901905.2666299995</v>
      </c>
      <c r="H88" s="269">
        <v>138588.85647</v>
      </c>
      <c r="I88" s="269">
        <v>196405.94462999998</v>
      </c>
      <c r="J88" s="269">
        <v>334994.80109999998</v>
      </c>
      <c r="K88" s="269">
        <v>79933.072679999997</v>
      </c>
      <c r="L88" s="269">
        <v>473660.65474999999</v>
      </c>
      <c r="M88" s="269">
        <v>553593.72742999997</v>
      </c>
      <c r="N88" s="270">
        <v>8790493.7951599993</v>
      </c>
      <c r="O88" s="236"/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1993022.4216499999</v>
      </c>
      <c r="D89" s="269">
        <v>3255984.13613</v>
      </c>
      <c r="E89" s="269">
        <v>144660.85168000002</v>
      </c>
      <c r="F89" s="269">
        <v>5349939.7823900003</v>
      </c>
      <c r="G89" s="269">
        <v>10743607.191849999</v>
      </c>
      <c r="H89" s="269">
        <v>231005.46380000003</v>
      </c>
      <c r="I89" s="269">
        <v>358652.48931999994</v>
      </c>
      <c r="J89" s="269">
        <v>589657.95311999996</v>
      </c>
      <c r="K89" s="269">
        <v>142146.93053000001</v>
      </c>
      <c r="L89" s="269">
        <v>554714.31538000004</v>
      </c>
      <c r="M89" s="269">
        <v>696861.24591000006</v>
      </c>
      <c r="N89" s="270">
        <v>12030126.39088</v>
      </c>
      <c r="O89" s="236"/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2773179.9519799999</v>
      </c>
      <c r="D90" s="191">
        <v>4866215.6660599997</v>
      </c>
      <c r="E90" s="191">
        <v>176099.67006999999</v>
      </c>
      <c r="F90" s="191">
        <v>8098259.5976900011</v>
      </c>
      <c r="G90" s="191">
        <v>15913754.8858</v>
      </c>
      <c r="H90" s="191">
        <v>504175.04145999998</v>
      </c>
      <c r="I90" s="191">
        <v>965390.88637999992</v>
      </c>
      <c r="J90" s="191">
        <v>1469565.92784</v>
      </c>
      <c r="K90" s="191">
        <v>318600.20366</v>
      </c>
      <c r="L90" s="191">
        <v>925960.50719999999</v>
      </c>
      <c r="M90" s="191">
        <v>1244560.71086</v>
      </c>
      <c r="N90" s="192">
        <v>18627881.524500001</v>
      </c>
      <c r="O90" s="236"/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637261.42575000005</v>
      </c>
      <c r="D91" s="269">
        <v>1042810.5057500011</v>
      </c>
      <c r="E91" s="269">
        <v>51755.81422</v>
      </c>
      <c r="F91" s="269">
        <v>1550992.0470000005</v>
      </c>
      <c r="G91" s="269">
        <v>3282819.7927200017</v>
      </c>
      <c r="H91" s="269">
        <v>39006.068410000007</v>
      </c>
      <c r="I91" s="269">
        <v>91992.304279999982</v>
      </c>
      <c r="J91" s="269">
        <v>130998.37268999999</v>
      </c>
      <c r="K91" s="269">
        <v>19174.928019999999</v>
      </c>
      <c r="L91" s="269">
        <v>68744.613079999996</v>
      </c>
      <c r="M91" s="269">
        <v>87919.541100000002</v>
      </c>
      <c r="N91" s="270">
        <v>3501737.7065100018</v>
      </c>
      <c r="O91" s="236"/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1437008.0798299999</v>
      </c>
      <c r="D92" s="269">
        <v>2160628.9847599999</v>
      </c>
      <c r="E92" s="269">
        <v>109447.04178999999</v>
      </c>
      <c r="F92" s="269">
        <v>3744313.1409499999</v>
      </c>
      <c r="G92" s="269">
        <v>7451397.2473299997</v>
      </c>
      <c r="H92" s="269">
        <v>150885.77645999999</v>
      </c>
      <c r="I92" s="269">
        <v>365852.80945999996</v>
      </c>
      <c r="J92" s="269">
        <v>516738.58591999998</v>
      </c>
      <c r="K92" s="269">
        <v>89681.629660000006</v>
      </c>
      <c r="L92" s="269">
        <v>336298.65474000003</v>
      </c>
      <c r="M92" s="269">
        <v>425980.2844</v>
      </c>
      <c r="N92" s="270">
        <v>8394116.1176500004</v>
      </c>
      <c r="O92" s="236"/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271" t="s">
        <v>216</v>
      </c>
      <c r="C93" s="269">
        <v>2099444.2165800002</v>
      </c>
      <c r="D93" s="269">
        <v>3359170.04734</v>
      </c>
      <c r="E93" s="269">
        <v>129668.45342999999</v>
      </c>
      <c r="F93" s="269">
        <v>5760432.7152999993</v>
      </c>
      <c r="G93" s="269">
        <f t="shared" ref="G93" si="4">SUM(C93:F93)</f>
        <v>11348715.43265</v>
      </c>
      <c r="H93" s="269">
        <v>230905.99022000001</v>
      </c>
      <c r="I93" s="269">
        <v>606284.30739999993</v>
      </c>
      <c r="J93" s="269">
        <f t="shared" ref="J93" si="5">SUM(H93:I93)</f>
        <v>837190.29761999997</v>
      </c>
      <c r="K93" s="269">
        <v>121927.14778</v>
      </c>
      <c r="L93" s="269">
        <v>608427.64911</v>
      </c>
      <c r="M93" s="269">
        <f t="shared" ref="M93" si="6">SUM(K93:L93)</f>
        <v>730354.79689</v>
      </c>
      <c r="N93" s="270">
        <f t="shared" ref="N93" si="7">SUM(M93,J93,G93)</f>
        <v>12916260.52716</v>
      </c>
      <c r="O93" s="236"/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69" customFormat="1" ht="3.95" customHeight="1" x14ac:dyDescent="0.2">
      <c r="A94" s="70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/>
    </row>
    <row r="95" spans="1:255" s="69" customFormat="1" ht="6" customHeight="1" x14ac:dyDescent="0.2">
      <c r="A95" s="70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/>
    </row>
    <row r="96" spans="1:255" x14ac:dyDescent="0.2">
      <c r="B96" s="322" t="s">
        <v>43</v>
      </c>
      <c r="C96" s="322"/>
    </row>
  </sheetData>
  <mergeCells count="1">
    <mergeCell ref="B96:C96"/>
  </mergeCells>
  <phoneticPr fontId="0" type="noConversion"/>
  <hyperlinks>
    <hyperlink ref="B96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5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C97" sqref="C97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68" customFormat="1" x14ac:dyDescent="0.2">
      <c r="B1" s="170" t="s">
        <v>9</v>
      </c>
      <c r="O1" s="171" t="str">
        <f>Índice!B8</f>
        <v>3er Trimestre 2022</v>
      </c>
    </row>
    <row r="2" spans="1:255" s="59" customFormat="1" ht="18" customHeight="1" x14ac:dyDescent="0.2">
      <c r="A2" s="57"/>
      <c r="B2" s="105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6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170</v>
      </c>
      <c r="D5" s="108" t="s">
        <v>171</v>
      </c>
      <c r="E5" s="108" t="s">
        <v>172</v>
      </c>
      <c r="F5" s="108" t="s">
        <v>84</v>
      </c>
      <c r="G5" s="108" t="s">
        <v>173</v>
      </c>
      <c r="H5" s="109" t="s">
        <v>85</v>
      </c>
      <c r="I5" s="108" t="s">
        <v>174</v>
      </c>
      <c r="J5" s="108" t="s">
        <v>175</v>
      </c>
      <c r="K5" s="109" t="s">
        <v>176</v>
      </c>
      <c r="L5" s="108" t="s">
        <v>89</v>
      </c>
      <c r="M5" s="108" t="s">
        <v>177</v>
      </c>
      <c r="N5" s="109" t="s">
        <v>91</v>
      </c>
      <c r="O5" s="110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90" t="s">
        <v>93</v>
      </c>
      <c r="C7" s="191">
        <v>2482406</v>
      </c>
      <c r="D7" s="191">
        <v>1927987</v>
      </c>
      <c r="E7" s="191">
        <v>170057</v>
      </c>
      <c r="F7" s="191">
        <v>400457</v>
      </c>
      <c r="G7" s="191">
        <v>92447</v>
      </c>
      <c r="H7" s="191">
        <v>5073354</v>
      </c>
      <c r="I7" s="191">
        <v>8104</v>
      </c>
      <c r="J7" s="191">
        <v>156523</v>
      </c>
      <c r="K7" s="191">
        <v>164626</v>
      </c>
      <c r="L7" s="191">
        <v>73568</v>
      </c>
      <c r="M7" s="191">
        <v>638806</v>
      </c>
      <c r="N7" s="191">
        <v>712374</v>
      </c>
      <c r="O7" s="192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90" t="s">
        <v>94</v>
      </c>
      <c r="C8" s="191">
        <v>2740571</v>
      </c>
      <c r="D8" s="191">
        <v>2117622</v>
      </c>
      <c r="E8" s="191">
        <v>186032</v>
      </c>
      <c r="F8" s="191">
        <v>531706</v>
      </c>
      <c r="G8" s="191">
        <v>93149</v>
      </c>
      <c r="H8" s="191">
        <v>5669079</v>
      </c>
      <c r="I8" s="191">
        <v>13132</v>
      </c>
      <c r="J8" s="191">
        <v>77928</v>
      </c>
      <c r="K8" s="191">
        <v>91061</v>
      </c>
      <c r="L8" s="191">
        <v>44728</v>
      </c>
      <c r="M8" s="191">
        <v>491612</v>
      </c>
      <c r="N8" s="191">
        <v>536340</v>
      </c>
      <c r="O8" s="192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90" t="s">
        <v>95</v>
      </c>
      <c r="C9" s="191">
        <v>2869628</v>
      </c>
      <c r="D9" s="191">
        <v>2977975</v>
      </c>
      <c r="E9" s="191">
        <v>160350</v>
      </c>
      <c r="F9" s="191">
        <v>325196</v>
      </c>
      <c r="G9" s="191">
        <v>73814</v>
      </c>
      <c r="H9" s="191">
        <v>6406964</v>
      </c>
      <c r="I9" s="191">
        <v>15850</v>
      </c>
      <c r="J9" s="191">
        <v>185902</v>
      </c>
      <c r="K9" s="191">
        <v>201752</v>
      </c>
      <c r="L9" s="191">
        <v>41377</v>
      </c>
      <c r="M9" s="191">
        <v>266485</v>
      </c>
      <c r="N9" s="191">
        <v>307861</v>
      </c>
      <c r="O9" s="192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90" t="s">
        <v>96</v>
      </c>
      <c r="C10" s="191">
        <v>3279309</v>
      </c>
      <c r="D10" s="191">
        <v>3439816</v>
      </c>
      <c r="E10" s="191">
        <v>169849</v>
      </c>
      <c r="F10" s="191">
        <v>280792</v>
      </c>
      <c r="G10" s="191">
        <v>52246</v>
      </c>
      <c r="H10" s="191">
        <v>7222011</v>
      </c>
      <c r="I10" s="191">
        <v>18364</v>
      </c>
      <c r="J10" s="191">
        <v>184221</v>
      </c>
      <c r="K10" s="191">
        <v>202584</v>
      </c>
      <c r="L10" s="191">
        <v>22771</v>
      </c>
      <c r="M10" s="191">
        <v>293640</v>
      </c>
      <c r="N10" s="191">
        <v>316411</v>
      </c>
      <c r="O10" s="192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90" t="s">
        <v>97</v>
      </c>
      <c r="C11" s="191">
        <v>3473942</v>
      </c>
      <c r="D11" s="191">
        <v>3838121</v>
      </c>
      <c r="E11" s="191">
        <v>178459</v>
      </c>
      <c r="F11" s="191">
        <v>169161</v>
      </c>
      <c r="G11" s="191">
        <v>49596</v>
      </c>
      <c r="H11" s="191">
        <v>7709280</v>
      </c>
      <c r="I11" s="191">
        <v>9121</v>
      </c>
      <c r="J11" s="191">
        <v>95805</v>
      </c>
      <c r="K11" s="191">
        <v>104926</v>
      </c>
      <c r="L11" s="191">
        <v>18809</v>
      </c>
      <c r="M11" s="191">
        <v>155051</v>
      </c>
      <c r="N11" s="191">
        <v>173859</v>
      </c>
      <c r="O11" s="192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90" t="s">
        <v>98</v>
      </c>
      <c r="C12" s="191">
        <v>3694695</v>
      </c>
      <c r="D12" s="191">
        <v>4277230</v>
      </c>
      <c r="E12" s="191">
        <v>188058</v>
      </c>
      <c r="F12" s="191">
        <v>185884</v>
      </c>
      <c r="G12" s="191">
        <v>84419</v>
      </c>
      <c r="H12" s="191">
        <v>8430286</v>
      </c>
      <c r="I12" s="191">
        <v>12310</v>
      </c>
      <c r="J12" s="191">
        <v>64230</v>
      </c>
      <c r="K12" s="191">
        <v>76540</v>
      </c>
      <c r="L12" s="191">
        <v>28571</v>
      </c>
      <c r="M12" s="191" t="s">
        <v>178</v>
      </c>
      <c r="N12" s="191">
        <v>28571</v>
      </c>
      <c r="O12" s="192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90" t="s">
        <v>99</v>
      </c>
      <c r="C13" s="191">
        <v>3920977</v>
      </c>
      <c r="D13" s="191">
        <v>4267495</v>
      </c>
      <c r="E13" s="191">
        <v>212452</v>
      </c>
      <c r="F13" s="191">
        <v>154590</v>
      </c>
      <c r="G13" s="191">
        <v>93169</v>
      </c>
      <c r="H13" s="191">
        <v>8648683</v>
      </c>
      <c r="I13" s="191">
        <v>9589</v>
      </c>
      <c r="J13" s="191">
        <v>136656</v>
      </c>
      <c r="K13" s="191">
        <v>146245</v>
      </c>
      <c r="L13" s="191">
        <v>35765</v>
      </c>
      <c r="M13" s="191">
        <v>362218</v>
      </c>
      <c r="N13" s="191">
        <v>397983</v>
      </c>
      <c r="O13" s="192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90" t="s">
        <v>100</v>
      </c>
      <c r="C14" s="191">
        <v>4104261</v>
      </c>
      <c r="D14" s="191">
        <v>4493797</v>
      </c>
      <c r="E14" s="191">
        <v>234448</v>
      </c>
      <c r="F14" s="191">
        <v>236308</v>
      </c>
      <c r="G14" s="191">
        <v>69144</v>
      </c>
      <c r="H14" s="191">
        <v>9137959</v>
      </c>
      <c r="I14" s="191">
        <v>11945</v>
      </c>
      <c r="J14" s="191">
        <v>209292</v>
      </c>
      <c r="K14" s="191">
        <v>221237</v>
      </c>
      <c r="L14" s="191">
        <v>27392</v>
      </c>
      <c r="M14" s="191">
        <v>561900</v>
      </c>
      <c r="N14" s="191">
        <v>589292</v>
      </c>
      <c r="O14" s="192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4213339.2803399991</v>
      </c>
      <c r="D18" s="191">
        <v>4884980.0657600006</v>
      </c>
      <c r="E18" s="191">
        <v>256660.37894999993</v>
      </c>
      <c r="F18" s="191">
        <v>218450.95922999922</v>
      </c>
      <c r="G18" s="191">
        <v>68448.536940000005</v>
      </c>
      <c r="H18" s="191">
        <v>9641879.221219996</v>
      </c>
      <c r="I18" s="191">
        <v>3201.92623</v>
      </c>
      <c r="J18" s="191">
        <v>168263.78198000003</v>
      </c>
      <c r="K18" s="191">
        <v>171465.70821000004</v>
      </c>
      <c r="L18" s="191">
        <v>18882.032810000001</v>
      </c>
      <c r="M18" s="191">
        <v>451000</v>
      </c>
      <c r="N18" s="191">
        <v>469882.03281</v>
      </c>
      <c r="O18" s="192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90" t="s">
        <v>108</v>
      </c>
      <c r="C22" s="191">
        <v>4401057</v>
      </c>
      <c r="D22" s="191">
        <v>5513329</v>
      </c>
      <c r="E22" s="191">
        <v>281713</v>
      </c>
      <c r="F22" s="191">
        <v>151367</v>
      </c>
      <c r="G22" s="191">
        <v>252646</v>
      </c>
      <c r="H22" s="191">
        <v>10600112</v>
      </c>
      <c r="I22" s="191">
        <v>5278</v>
      </c>
      <c r="J22" s="191">
        <v>107242</v>
      </c>
      <c r="K22" s="191">
        <v>112520</v>
      </c>
      <c r="L22" s="191">
        <v>76527</v>
      </c>
      <c r="M22" s="191">
        <v>421001</v>
      </c>
      <c r="N22" s="191">
        <v>497528</v>
      </c>
      <c r="O22" s="192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93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90" t="s">
        <v>112</v>
      </c>
      <c r="C26" s="191">
        <v>5110120.4819900002</v>
      </c>
      <c r="D26" s="191">
        <v>6118903.1505900007</v>
      </c>
      <c r="E26" s="191">
        <v>285297.21061000001</v>
      </c>
      <c r="F26" s="191">
        <v>209875.16663000081</v>
      </c>
      <c r="G26" s="191">
        <v>63494.524529999995</v>
      </c>
      <c r="H26" s="191">
        <v>11787690.534350002</v>
      </c>
      <c r="I26" s="191">
        <v>14516.990040000001</v>
      </c>
      <c r="J26" s="191">
        <v>113504.42746000001</v>
      </c>
      <c r="K26" s="191">
        <v>128021.41750000001</v>
      </c>
      <c r="L26" s="191">
        <v>12342.855320000001</v>
      </c>
      <c r="M26" s="191">
        <v>426000</v>
      </c>
      <c r="N26" s="191">
        <v>438342.85531999997</v>
      </c>
      <c r="O26" s="192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93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5748225.1076299995</v>
      </c>
      <c r="D30" s="191">
        <v>6768598.2784000002</v>
      </c>
      <c r="E30" s="191">
        <v>341163.69475000002</v>
      </c>
      <c r="F30" s="191">
        <v>150139.0803999994</v>
      </c>
      <c r="G30" s="191">
        <v>98366.052519999997</v>
      </c>
      <c r="H30" s="191">
        <v>13106492.213699998</v>
      </c>
      <c r="I30" s="191">
        <v>12409.562980000001</v>
      </c>
      <c r="J30" s="191">
        <v>86957.944399999993</v>
      </c>
      <c r="K30" s="191">
        <v>99367.507379999995</v>
      </c>
      <c r="L30" s="191">
        <v>35659.988570000001</v>
      </c>
      <c r="M30" s="191">
        <v>127215.33663999999</v>
      </c>
      <c r="N30" s="191">
        <v>162875.32520999998</v>
      </c>
      <c r="O30" s="192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6742757.6937499996</v>
      </c>
      <c r="D34" s="191">
        <v>6994399.5438200003</v>
      </c>
      <c r="E34" s="191">
        <v>462941.63217</v>
      </c>
      <c r="F34" s="191">
        <v>279274.51983999833</v>
      </c>
      <c r="G34" s="191">
        <v>137553.97301999998</v>
      </c>
      <c r="H34" s="191">
        <v>14616927.362599997</v>
      </c>
      <c r="I34" s="191">
        <v>3404.6590000000001</v>
      </c>
      <c r="J34" s="191">
        <v>62998.537679999987</v>
      </c>
      <c r="K34" s="191">
        <v>66403.196679999994</v>
      </c>
      <c r="L34" s="191">
        <v>31049.065859999999</v>
      </c>
      <c r="M34" s="191">
        <v>59000</v>
      </c>
      <c r="N34" s="191">
        <v>90049.065860000002</v>
      </c>
      <c r="O34" s="192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6671569.5409700004</v>
      </c>
      <c r="D38" s="191">
        <v>6187113.4270600006</v>
      </c>
      <c r="E38" s="191">
        <v>412631.33663999999</v>
      </c>
      <c r="F38" s="191">
        <v>360887.37156000175</v>
      </c>
      <c r="G38" s="191">
        <v>230543.28723000002</v>
      </c>
      <c r="H38" s="191">
        <v>13862744.963460004</v>
      </c>
      <c r="I38" s="191">
        <v>14956.513350000001</v>
      </c>
      <c r="J38" s="191">
        <v>87542.505720000016</v>
      </c>
      <c r="K38" s="191">
        <v>102499.01907000001</v>
      </c>
      <c r="L38" s="191">
        <v>50932.262769999994</v>
      </c>
      <c r="M38" s="191">
        <v>413500</v>
      </c>
      <c r="N38" s="191">
        <v>464432.26276999997</v>
      </c>
      <c r="O38" s="192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5455108.5329299988</v>
      </c>
      <c r="D42" s="191">
        <v>5773720.6598700006</v>
      </c>
      <c r="E42" s="191">
        <v>422576.19372999994</v>
      </c>
      <c r="F42" s="191">
        <v>782690.90115999989</v>
      </c>
      <c r="G42" s="191">
        <v>62834.777040000001</v>
      </c>
      <c r="H42" s="191">
        <v>12496931.06473</v>
      </c>
      <c r="I42" s="191">
        <v>2878.2820200000001</v>
      </c>
      <c r="J42" s="191">
        <v>116024.91668999998</v>
      </c>
      <c r="K42" s="191">
        <v>118903.19870999998</v>
      </c>
      <c r="L42" s="191">
        <v>51694.7932</v>
      </c>
      <c r="M42" s="191">
        <v>1765000</v>
      </c>
      <c r="N42" s="191">
        <v>1816694.7932</v>
      </c>
      <c r="O42" s="192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5321089.7570099998</v>
      </c>
      <c r="D46" s="191">
        <v>6145245.6921499996</v>
      </c>
      <c r="E46" s="191">
        <v>489684.75357</v>
      </c>
      <c r="F46" s="191">
        <v>758305.41107000038</v>
      </c>
      <c r="G46" s="191">
        <v>95940.742759999994</v>
      </c>
      <c r="H46" s="191">
        <v>12810266.356559999</v>
      </c>
      <c r="I46" s="191">
        <v>1373.7552000000001</v>
      </c>
      <c r="J46" s="191">
        <v>218396.39171999996</v>
      </c>
      <c r="K46" s="191">
        <v>219770.14691999997</v>
      </c>
      <c r="L46" s="191">
        <v>56993.429579999996</v>
      </c>
      <c r="M46" s="191">
        <v>2387048.2442199998</v>
      </c>
      <c r="N46" s="191">
        <v>2444041.6738</v>
      </c>
      <c r="O46" s="192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5783519.7919700034</v>
      </c>
      <c r="D50" s="191">
        <v>5935008.5323799979</v>
      </c>
      <c r="E50" s="191">
        <v>559313.61956999998</v>
      </c>
      <c r="F50" s="191">
        <v>816810.14719999954</v>
      </c>
      <c r="G50" s="191">
        <v>216683.33513999998</v>
      </c>
      <c r="H50" s="191">
        <v>13311335.42626</v>
      </c>
      <c r="I50" s="191">
        <v>3800.1949199999999</v>
      </c>
      <c r="J50" s="191">
        <v>336699.80085999996</v>
      </c>
      <c r="K50" s="191">
        <v>340499.99577999994</v>
      </c>
      <c r="L50" s="191">
        <v>109922.54878000001</v>
      </c>
      <c r="M50" s="191">
        <v>1331677.4350000001</v>
      </c>
      <c r="N50" s="191">
        <v>1441599.9837800001</v>
      </c>
      <c r="O50" s="192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5843582.5949999997</v>
      </c>
      <c r="D54" s="191">
        <v>5815561.7520000003</v>
      </c>
      <c r="E54" s="191">
        <v>747591.31800000009</v>
      </c>
      <c r="F54" s="191">
        <v>570791.16299999971</v>
      </c>
      <c r="G54" s="191">
        <v>178430.43300000002</v>
      </c>
      <c r="H54" s="191">
        <v>13155957.260999998</v>
      </c>
      <c r="I54" s="191">
        <v>73428.173999999999</v>
      </c>
      <c r="J54" s="191">
        <v>388136.478</v>
      </c>
      <c r="K54" s="191">
        <v>461564.652</v>
      </c>
      <c r="L54" s="191">
        <v>61237.353000000003</v>
      </c>
      <c r="M54" s="191">
        <v>1432990.3559999999</v>
      </c>
      <c r="N54" s="191">
        <v>1494227.7089999998</v>
      </c>
      <c r="O54" s="192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5907446.8366999971</v>
      </c>
      <c r="D58" s="191">
        <v>5954180.5505100014</v>
      </c>
      <c r="E58" s="191">
        <v>530647.07251000009</v>
      </c>
      <c r="F58" s="191">
        <v>402918.53218999971</v>
      </c>
      <c r="G58" s="191">
        <v>57570.210700000003</v>
      </c>
      <c r="H58" s="191">
        <v>12852763.202609999</v>
      </c>
      <c r="I58" s="191">
        <v>2044.9027099999998</v>
      </c>
      <c r="J58" s="191">
        <v>429471.00722999999</v>
      </c>
      <c r="K58" s="191">
        <v>431515.90993999998</v>
      </c>
      <c r="L58" s="191">
        <v>65646.922930000001</v>
      </c>
      <c r="M58" s="191">
        <v>1511593.139</v>
      </c>
      <c r="N58" s="191">
        <v>1577240.0619299999</v>
      </c>
      <c r="O58" s="192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5905830.1388199991</v>
      </c>
      <c r="D62" s="191">
        <v>6511159.2852799948</v>
      </c>
      <c r="E62" s="191">
        <v>511503.63295999973</v>
      </c>
      <c r="F62" s="191">
        <v>397914.03697999939</v>
      </c>
      <c r="G62" s="191">
        <v>58242.773450000001</v>
      </c>
      <c r="H62" s="191">
        <v>13384649.867489992</v>
      </c>
      <c r="I62" s="191">
        <v>3356.9462100000001</v>
      </c>
      <c r="J62" s="191">
        <v>345007.53937000001</v>
      </c>
      <c r="K62" s="191">
        <v>348364.48558000004</v>
      </c>
      <c r="L62" s="191">
        <v>38035.696199999998</v>
      </c>
      <c r="M62" s="191">
        <v>1402866.5</v>
      </c>
      <c r="N62" s="191">
        <v>1440902.1961999999</v>
      </c>
      <c r="O62" s="192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6001370.0650799982</v>
      </c>
      <c r="D66" s="191">
        <v>6598809.75141</v>
      </c>
      <c r="E66" s="191">
        <v>460819.20074999996</v>
      </c>
      <c r="F66" s="191">
        <v>488484.06702999957</v>
      </c>
      <c r="G66" s="191">
        <v>38228.586330000006</v>
      </c>
      <c r="H66" s="191">
        <v>13587711.670599999</v>
      </c>
      <c r="I66" s="191">
        <v>2782.1227800000001</v>
      </c>
      <c r="J66" s="191">
        <v>145004.93414000003</v>
      </c>
      <c r="K66" s="191">
        <v>147787.05692000003</v>
      </c>
      <c r="L66" s="191">
        <v>55403.08814</v>
      </c>
      <c r="M66" s="191">
        <v>1428918.1640000001</v>
      </c>
      <c r="N66" s="191">
        <v>1484321.25214</v>
      </c>
      <c r="O66" s="192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6253802.3231899962</v>
      </c>
      <c r="D70" s="191">
        <v>6821950.7949599996</v>
      </c>
      <c r="E70" s="191">
        <v>482960.55312000017</v>
      </c>
      <c r="F70" s="191">
        <v>416732.07596999966</v>
      </c>
      <c r="G70" s="191">
        <v>38223.213960000001</v>
      </c>
      <c r="H70" s="191">
        <v>14013668.961199995</v>
      </c>
      <c r="I70" s="191">
        <v>8885.2564600000005</v>
      </c>
      <c r="J70" s="191">
        <v>192240.16224999999</v>
      </c>
      <c r="K70" s="191">
        <v>201125.41871</v>
      </c>
      <c r="L70" s="191">
        <v>118938.58834</v>
      </c>
      <c r="M70" s="191">
        <v>1316530</v>
      </c>
      <c r="N70" s="191">
        <v>1435468.58834</v>
      </c>
      <c r="O70" s="192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6570557.3140999991</v>
      </c>
      <c r="D74" s="191">
        <v>7770645.6968299998</v>
      </c>
      <c r="E74" s="191">
        <v>455707.13682999997</v>
      </c>
      <c r="F74" s="191">
        <v>443102.89715999924</v>
      </c>
      <c r="G74" s="191">
        <v>3715.0359699999999</v>
      </c>
      <c r="H74" s="191">
        <f t="shared" ref="H74:H76" si="0">SUM(C74:G74)</f>
        <v>15243728.080889998</v>
      </c>
      <c r="I74" s="191">
        <v>2350.9009000000001</v>
      </c>
      <c r="J74" s="191">
        <v>149753.74503000002</v>
      </c>
      <c r="K74" s="191">
        <f t="shared" ref="K74:K76" si="1">SUM(I74:J74)</f>
        <v>152104.64593000003</v>
      </c>
      <c r="L74" s="191">
        <v>82686.961230000001</v>
      </c>
      <c r="M74" s="191">
        <v>1162335.2333200001</v>
      </c>
      <c r="N74" s="191">
        <f t="shared" ref="N74:N76" si="2">SUM(L74:M74)</f>
        <v>1245022.1945500001</v>
      </c>
      <c r="O74" s="192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7309835.2339999992</v>
      </c>
      <c r="D78" s="191">
        <v>7651520.3588299993</v>
      </c>
      <c r="E78" s="191">
        <v>439362.48152999999</v>
      </c>
      <c r="F78" s="191">
        <v>247075.89910000004</v>
      </c>
      <c r="G78" s="191">
        <v>4124.6017499999998</v>
      </c>
      <c r="H78" s="191">
        <f t="shared" ref="H78" si="4">SUM(C78:G78)</f>
        <v>15651918.575209998</v>
      </c>
      <c r="I78" s="191">
        <v>15465.331269999999</v>
      </c>
      <c r="J78" s="191">
        <v>122866.4636</v>
      </c>
      <c r="K78" s="191">
        <f t="shared" ref="K78" si="5">SUM(I78:J78)</f>
        <v>138331.79487000001</v>
      </c>
      <c r="L78" s="191">
        <v>83416.933619999996</v>
      </c>
      <c r="M78" s="191">
        <v>1457896.5279999999</v>
      </c>
      <c r="N78" s="191">
        <f t="shared" ref="N78" si="6">SUM(L78:M78)</f>
        <v>1541313.46162</v>
      </c>
      <c r="O78" s="192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7455285.668159999</v>
      </c>
      <c r="D82" s="191">
        <v>7974487.6082899999</v>
      </c>
      <c r="E82" s="191">
        <v>449718.19834</v>
      </c>
      <c r="F82" s="191">
        <v>283327.91315000132</v>
      </c>
      <c r="G82" s="191">
        <v>7146.1038800000006</v>
      </c>
      <c r="H82" s="191">
        <v>16169965.49182</v>
      </c>
      <c r="I82" s="191">
        <v>4756.8339800000003</v>
      </c>
      <c r="J82" s="191">
        <v>82127.722949999981</v>
      </c>
      <c r="K82" s="191">
        <v>86884.556929999977</v>
      </c>
      <c r="L82" s="191">
        <v>80002.442119999992</v>
      </c>
      <c r="M82" s="191">
        <v>990083.9952</v>
      </c>
      <c r="N82" s="191">
        <v>1070086.43732</v>
      </c>
      <c r="O82" s="192">
        <v>17326936.48607</v>
      </c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1757777.8252699999</v>
      </c>
      <c r="D83" s="269">
        <v>1628770.41032</v>
      </c>
      <c r="E83" s="269">
        <v>61954.875659999998</v>
      </c>
      <c r="F83" s="269">
        <v>920475.21756000048</v>
      </c>
      <c r="G83" s="269">
        <v>847.71465999999998</v>
      </c>
      <c r="H83" s="269">
        <v>4369826.0434699999</v>
      </c>
      <c r="I83" s="269">
        <v>121.28129000000001</v>
      </c>
      <c r="J83" s="269">
        <v>15687.514569999999</v>
      </c>
      <c r="K83" s="269">
        <v>15808.79586</v>
      </c>
      <c r="L83" s="269">
        <v>2177.75117</v>
      </c>
      <c r="M83" s="269">
        <v>0</v>
      </c>
      <c r="N83" s="269">
        <v>2177.75117</v>
      </c>
      <c r="O83" s="270">
        <v>4387812.5904999999</v>
      </c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2666117.1779799997</v>
      </c>
      <c r="D84" s="269">
        <v>2777196.0887600002</v>
      </c>
      <c r="E84" s="269">
        <v>111994.74517000001</v>
      </c>
      <c r="F84" s="269">
        <v>509575.60333999898</v>
      </c>
      <c r="G84" s="269">
        <v>1116.64617</v>
      </c>
      <c r="H84" s="269">
        <v>6066000.2614199985</v>
      </c>
      <c r="I84" s="269">
        <v>178.86355</v>
      </c>
      <c r="J84" s="269">
        <v>49217.491190000001</v>
      </c>
      <c r="K84" s="269">
        <v>49396.354740000002</v>
      </c>
      <c r="L84" s="269">
        <v>80593.898590000012</v>
      </c>
      <c r="M84" s="269">
        <v>1058009.355</v>
      </c>
      <c r="N84" s="269">
        <v>1138603.2535900001</v>
      </c>
      <c r="O84" s="270">
        <v>7253999.8697499987</v>
      </c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5074708.6109999996</v>
      </c>
      <c r="D85" s="269">
        <v>4524704.4401099999</v>
      </c>
      <c r="E85" s="269">
        <v>194976.09496000002</v>
      </c>
      <c r="F85" s="269">
        <v>617466.29553999845</v>
      </c>
      <c r="G85" s="269">
        <v>2946.4506700000002</v>
      </c>
      <c r="H85" s="269">
        <v>10414801.892279997</v>
      </c>
      <c r="I85" s="269">
        <v>4212.9710000000005</v>
      </c>
      <c r="J85" s="269">
        <v>61035.87689</v>
      </c>
      <c r="K85" s="269">
        <v>65248.847889999997</v>
      </c>
      <c r="L85" s="269">
        <v>83542.084520000004</v>
      </c>
      <c r="M85" s="269">
        <v>1058009.355</v>
      </c>
      <c r="N85" s="269">
        <v>1141551.43952</v>
      </c>
      <c r="O85" s="270">
        <v>11621602.179689998</v>
      </c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7161972.5217299983</v>
      </c>
      <c r="D86" s="191">
        <v>6857444.3516399991</v>
      </c>
      <c r="E86" s="191">
        <v>363050.02601000003</v>
      </c>
      <c r="F86" s="191">
        <v>969218.79302000068</v>
      </c>
      <c r="G86" s="191">
        <v>30662.714809999998</v>
      </c>
      <c r="H86" s="191">
        <v>15382348.407209998</v>
      </c>
      <c r="I86" s="191">
        <v>5258.0174399999996</v>
      </c>
      <c r="J86" s="191">
        <v>97835.060460000008</v>
      </c>
      <c r="K86" s="191">
        <v>103093.0779</v>
      </c>
      <c r="L86" s="191">
        <v>131823.83034000001</v>
      </c>
      <c r="M86" s="191">
        <v>2539662.415</v>
      </c>
      <c r="N86" s="191">
        <v>2671486.2453399999</v>
      </c>
      <c r="O86" s="192">
        <v>18156927.730449997</v>
      </c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1793955.3646299997</v>
      </c>
      <c r="D87" s="269">
        <v>1431700.6389899999</v>
      </c>
      <c r="E87" s="269">
        <v>66693.528739999994</v>
      </c>
      <c r="F87" s="269">
        <v>846910.00199000025</v>
      </c>
      <c r="G87" s="269">
        <v>601.00104999999996</v>
      </c>
      <c r="H87" s="269">
        <v>4139860.5353999999</v>
      </c>
      <c r="I87" s="269">
        <v>176.63827000000001</v>
      </c>
      <c r="J87" s="269">
        <v>17174.482769999999</v>
      </c>
      <c r="K87" s="269">
        <v>17351.121039999998</v>
      </c>
      <c r="L87" s="269">
        <v>2115.1257700000001</v>
      </c>
      <c r="M87" s="269">
        <v>172389.83562</v>
      </c>
      <c r="N87" s="269">
        <v>174504.96139000001</v>
      </c>
      <c r="O87" s="270">
        <v>4331716.6178299999</v>
      </c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3158710.1591800004</v>
      </c>
      <c r="D88" s="269">
        <v>3316067.2039999994</v>
      </c>
      <c r="E88" s="269">
        <v>151064.72502999997</v>
      </c>
      <c r="F88" s="269">
        <v>1193800.8030899996</v>
      </c>
      <c r="G88" s="269">
        <v>1308.4197800000002</v>
      </c>
      <c r="H88" s="269">
        <v>7820951.3110800004</v>
      </c>
      <c r="I88" s="269">
        <v>3259.3520700000004</v>
      </c>
      <c r="J88" s="269">
        <v>56002.788019999993</v>
      </c>
      <c r="K88" s="269">
        <v>59262.140089999994</v>
      </c>
      <c r="L88" s="269">
        <v>111909.79544999999</v>
      </c>
      <c r="M88" s="269">
        <v>1381109.8356199998</v>
      </c>
      <c r="N88" s="269">
        <v>1493019.6310699999</v>
      </c>
      <c r="O88" s="270">
        <v>9373233.0822400004</v>
      </c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5667991.9588299999</v>
      </c>
      <c r="D89" s="269">
        <v>5395791.3307499997</v>
      </c>
      <c r="E89" s="269">
        <v>236919.78478000005</v>
      </c>
      <c r="F89" s="269">
        <v>2121595.2039599996</v>
      </c>
      <c r="G89" s="269">
        <v>3591.25353</v>
      </c>
      <c r="H89" s="269">
        <v>13425889.531849997</v>
      </c>
      <c r="I89" s="269">
        <v>4185.3366300000007</v>
      </c>
      <c r="J89" s="269">
        <v>124843.61905999998</v>
      </c>
      <c r="K89" s="269">
        <v>129028.95568999999</v>
      </c>
      <c r="L89" s="269">
        <v>54848.311130000002</v>
      </c>
      <c r="M89" s="269">
        <v>1487909.8356199998</v>
      </c>
      <c r="N89" s="269">
        <v>1542758.1467499998</v>
      </c>
      <c r="O89" s="270">
        <v>15097676.634289997</v>
      </c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7794879.6746199997</v>
      </c>
      <c r="D90" s="191">
        <v>8155216.7785099996</v>
      </c>
      <c r="E90" s="191">
        <v>410920.25114000001</v>
      </c>
      <c r="F90" s="191">
        <v>1661677.8357699998</v>
      </c>
      <c r="G90" s="191">
        <v>5189.5617300000004</v>
      </c>
      <c r="H90" s="191">
        <v>18027884.101770002</v>
      </c>
      <c r="I90" s="191">
        <v>8088.4341100000001</v>
      </c>
      <c r="J90" s="191">
        <v>388209.01100000006</v>
      </c>
      <c r="K90" s="191">
        <v>396297.44511000003</v>
      </c>
      <c r="L90" s="191">
        <v>76461.40340000001</v>
      </c>
      <c r="M90" s="191">
        <v>1782249.83562</v>
      </c>
      <c r="N90" s="191">
        <v>1858711.23902</v>
      </c>
      <c r="O90" s="192">
        <v>20282892.785900004</v>
      </c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1858053.1967600002</v>
      </c>
      <c r="D91" s="269">
        <v>1816799.7787500001</v>
      </c>
      <c r="E91" s="269">
        <v>98691.457699999999</v>
      </c>
      <c r="F91" s="269">
        <v>1136588.89912</v>
      </c>
      <c r="G91" s="269">
        <v>266.90821999999997</v>
      </c>
      <c r="H91" s="269">
        <v>4910400.2405500002</v>
      </c>
      <c r="I91" s="269">
        <v>761.42746999999997</v>
      </c>
      <c r="J91" s="269">
        <v>54095.632169999997</v>
      </c>
      <c r="K91" s="269">
        <v>54857.059639999999</v>
      </c>
      <c r="L91" s="269">
        <v>5578.70849</v>
      </c>
      <c r="M91" s="269">
        <v>0</v>
      </c>
      <c r="N91" s="269">
        <v>5578.70849</v>
      </c>
      <c r="O91" s="270">
        <v>4970836.00868</v>
      </c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3427120.4117999999</v>
      </c>
      <c r="D92" s="269">
        <v>3734023.74927</v>
      </c>
      <c r="E92" s="269">
        <v>186883.40526999999</v>
      </c>
      <c r="F92" s="269">
        <v>804483.9863099996</v>
      </c>
      <c r="G92" s="269">
        <v>630.41765999999996</v>
      </c>
      <c r="H92" s="269">
        <v>8153141.9703099998</v>
      </c>
      <c r="I92" s="269">
        <v>1051.1436800000001</v>
      </c>
      <c r="J92" s="269">
        <v>175766.79006999999</v>
      </c>
      <c r="K92" s="269">
        <v>176817.93375</v>
      </c>
      <c r="L92" s="269">
        <v>8418.8196399999997</v>
      </c>
      <c r="M92" s="269">
        <v>556615</v>
      </c>
      <c r="N92" s="269">
        <v>565033.81964</v>
      </c>
      <c r="O92" s="270">
        <v>8894993.7237</v>
      </c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271" t="s">
        <v>216</v>
      </c>
      <c r="C93" s="269">
        <v>6175332.9393800003</v>
      </c>
      <c r="D93" s="269">
        <v>6123401.4111799998</v>
      </c>
      <c r="E93" s="269">
        <v>287064.21418999997</v>
      </c>
      <c r="F93" s="269">
        <v>1445663.0511299986</v>
      </c>
      <c r="G93" s="269">
        <v>3635.5129899999997</v>
      </c>
      <c r="H93" s="269">
        <f t="shared" ref="H93" si="8">SUM(C93:G93)</f>
        <v>14035097.128869999</v>
      </c>
      <c r="I93" s="269">
        <v>1120.64895</v>
      </c>
      <c r="J93" s="269">
        <v>261672.16584999999</v>
      </c>
      <c r="K93" s="269">
        <f t="shared" ref="K93" si="9">SUM(I93:J93)</f>
        <v>262792.81479999999</v>
      </c>
      <c r="L93" s="269">
        <v>25854.408800000001</v>
      </c>
      <c r="M93" s="269">
        <v>556615</v>
      </c>
      <c r="N93" s="269">
        <f t="shared" ref="N93" si="10">SUM(L93:M93)</f>
        <v>582469.40879999998</v>
      </c>
      <c r="O93" s="270">
        <f t="shared" ref="O93" si="11">SUM(H93,K93,N93)</f>
        <v>14880359.352469999</v>
      </c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69" customFormat="1" ht="3.95" customHeight="1" x14ac:dyDescent="0.2">
      <c r="A94" s="70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</row>
    <row r="95" spans="1:255" x14ac:dyDescent="0.25">
      <c r="B95" s="322" t="s">
        <v>43</v>
      </c>
      <c r="C95" s="322"/>
    </row>
  </sheetData>
  <mergeCells count="1">
    <mergeCell ref="B95:C95"/>
  </mergeCells>
  <phoneticPr fontId="0" type="noConversion"/>
  <hyperlinks>
    <hyperlink ref="B95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L37" sqref="L37"/>
    </sheetView>
  </sheetViews>
  <sheetFormatPr baseColWidth="10" defaultColWidth="12.5703125" defaultRowHeight="11.25" x14ac:dyDescent="0.2"/>
  <cols>
    <col min="1" max="1" width="4.140625" style="145" customWidth="1"/>
    <col min="2" max="2" width="4" style="145" customWidth="1"/>
    <col min="3" max="3" width="34.5703125" style="145" bestFit="1" customWidth="1"/>
    <col min="4" max="4" width="2.7109375" style="145" customWidth="1"/>
    <col min="5" max="5" width="18.7109375" style="145" customWidth="1"/>
    <col min="6" max="6" width="2.7109375" style="145" customWidth="1"/>
    <col min="7" max="7" width="18.7109375" style="145" customWidth="1"/>
    <col min="8" max="8" width="2.7109375" style="145" customWidth="1"/>
    <col min="9" max="9" width="18.7109375" style="145" customWidth="1"/>
    <col min="10" max="16384" width="12.5703125" style="145"/>
  </cols>
  <sheetData>
    <row r="1" spans="1:9" ht="15.75" x14ac:dyDescent="0.2">
      <c r="A1" s="146"/>
      <c r="B1" s="170" t="s">
        <v>9</v>
      </c>
      <c r="C1" s="174"/>
      <c r="D1" s="174"/>
      <c r="E1" s="174"/>
      <c r="F1" s="174"/>
      <c r="G1" s="174"/>
      <c r="H1" s="174"/>
      <c r="I1" s="171" t="str">
        <f>Índice!B8</f>
        <v>3er Trimestre 2022</v>
      </c>
    </row>
    <row r="2" spans="1:9" ht="18" x14ac:dyDescent="0.2">
      <c r="A2" s="146"/>
      <c r="B2" s="329" t="s">
        <v>54</v>
      </c>
      <c r="C2" s="329"/>
      <c r="D2" s="329"/>
      <c r="E2" s="329"/>
      <c r="F2" s="329"/>
      <c r="G2" s="329"/>
      <c r="H2" s="329"/>
      <c r="I2" s="329"/>
    </row>
    <row r="3" spans="1:9" ht="24" customHeight="1" x14ac:dyDescent="0.2">
      <c r="A3" s="146"/>
      <c r="B3" s="147"/>
      <c r="C3" s="146"/>
      <c r="D3" s="146"/>
      <c r="E3" s="146"/>
      <c r="F3" s="146"/>
      <c r="G3" s="164" t="s">
        <v>12</v>
      </c>
      <c r="H3"/>
    </row>
    <row r="4" spans="1:9" ht="32.1" customHeight="1" x14ac:dyDescent="0.2">
      <c r="A4" s="86"/>
      <c r="B4" s="148"/>
      <c r="C4" s="84"/>
      <c r="D4" s="86"/>
      <c r="E4" s="160">
        <v>2022</v>
      </c>
      <c r="F4"/>
      <c r="G4" s="160">
        <v>2021</v>
      </c>
      <c r="H4"/>
      <c r="I4" s="162" t="s">
        <v>212</v>
      </c>
    </row>
    <row r="5" spans="1:9" ht="9" customHeight="1" x14ac:dyDescent="0.2">
      <c r="A5" s="86"/>
      <c r="B5" s="148"/>
      <c r="C5" s="84"/>
      <c r="D5" s="86"/>
      <c r="E5" s="161"/>
      <c r="F5" s="163"/>
      <c r="G5" s="161"/>
      <c r="H5" s="163"/>
      <c r="I5" s="161"/>
    </row>
    <row r="6" spans="1:9" ht="19.5" customHeight="1" x14ac:dyDescent="0.2">
      <c r="A6" s="86"/>
      <c r="B6" s="325" t="s">
        <v>189</v>
      </c>
      <c r="C6" s="326"/>
      <c r="D6" s="86"/>
      <c r="E6" s="337">
        <f>SUM('[1]consolidado GV-DDFF'!E6:E10)</f>
        <v>14035097.128869999</v>
      </c>
      <c r="F6" s="236"/>
      <c r="G6" s="337">
        <f>SUM('[1]consolidado GV-DDFF'!P6:P10)</f>
        <v>13425889.531849997</v>
      </c>
      <c r="H6" s="236"/>
      <c r="I6" s="338">
        <f t="shared" ref="I6:I27" si="0">IF(E6=0," ",(+E6/G6-1)*100)</f>
        <v>4.5375585399745066</v>
      </c>
    </row>
    <row r="7" spans="1:9" ht="19.5" customHeight="1" x14ac:dyDescent="0.2">
      <c r="A7" s="86"/>
      <c r="B7" s="327" t="s">
        <v>56</v>
      </c>
      <c r="C7" s="328"/>
      <c r="D7" s="86"/>
      <c r="E7" s="339">
        <f>SUM(E8:E11)</f>
        <v>11348715.43265</v>
      </c>
      <c r="F7" s="236"/>
      <c r="G7" s="339">
        <f>SUM(G8:G11)</f>
        <v>10743607.191849999</v>
      </c>
      <c r="H7" s="236"/>
      <c r="I7" s="340">
        <f t="shared" si="0"/>
        <v>5.6322632612539225</v>
      </c>
    </row>
    <row r="8" spans="1:9" ht="12.75" x14ac:dyDescent="0.2">
      <c r="A8" s="86"/>
      <c r="B8" s="149"/>
      <c r="C8" s="150" t="s">
        <v>57</v>
      </c>
      <c r="D8" s="86"/>
      <c r="E8" s="341">
        <f>'[1]consolidado GV-DDFF'!E21</f>
        <v>2099444.2165800002</v>
      </c>
      <c r="F8" s="236"/>
      <c r="G8" s="341">
        <f>'[1]consolidado GV-DDFF'!P21</f>
        <v>1993022.4216499999</v>
      </c>
      <c r="H8" s="236"/>
      <c r="I8" s="342">
        <f t="shared" si="0"/>
        <v>5.3397188999958711</v>
      </c>
    </row>
    <row r="9" spans="1:9" ht="12.75" x14ac:dyDescent="0.2">
      <c r="A9" s="86"/>
      <c r="B9" s="149"/>
      <c r="C9" s="150" t="s">
        <v>58</v>
      </c>
      <c r="D9" s="86"/>
      <c r="E9" s="341">
        <f>'[1]consolidado GV-DDFF'!E22</f>
        <v>3359170.04734</v>
      </c>
      <c r="F9" s="236"/>
      <c r="G9" s="341">
        <f>'[1]consolidado GV-DDFF'!P22</f>
        <v>3255984.13613</v>
      </c>
      <c r="H9" s="236"/>
      <c r="I9" s="342">
        <f t="shared" si="0"/>
        <v>3.1691159076912667</v>
      </c>
    </row>
    <row r="10" spans="1:9" ht="12.75" x14ac:dyDescent="0.2">
      <c r="A10" s="86"/>
      <c r="B10" s="149"/>
      <c r="C10" s="150" t="s">
        <v>59</v>
      </c>
      <c r="D10" s="86"/>
      <c r="E10" s="341">
        <f>'[1]consolidado GV-DDFF'!E23</f>
        <v>129668.45342999999</v>
      </c>
      <c r="F10" s="236"/>
      <c r="G10" s="341">
        <f>'[1]consolidado GV-DDFF'!P23</f>
        <v>144660.85168000002</v>
      </c>
      <c r="H10" s="236"/>
      <c r="I10" s="342">
        <f t="shared" si="0"/>
        <v>-10.363825510418167</v>
      </c>
    </row>
    <row r="11" spans="1:9" ht="12.75" x14ac:dyDescent="0.2">
      <c r="A11" s="86"/>
      <c r="B11" s="149"/>
      <c r="C11" s="150" t="s">
        <v>60</v>
      </c>
      <c r="D11" s="86"/>
      <c r="E11" s="341">
        <f>'[1]consolidado GV-DDFF'!E24</f>
        <v>5760432.7152999993</v>
      </c>
      <c r="F11" s="236"/>
      <c r="G11" s="341">
        <f>'[1]consolidado GV-DDFF'!P24</f>
        <v>5349939.7823900003</v>
      </c>
      <c r="H11" s="236"/>
      <c r="I11" s="342">
        <f t="shared" si="0"/>
        <v>7.6728514638835454</v>
      </c>
    </row>
    <row r="12" spans="1:9" ht="19.5" customHeight="1" x14ac:dyDescent="0.2">
      <c r="A12" s="86"/>
      <c r="B12" s="327" t="s">
        <v>190</v>
      </c>
      <c r="C12" s="328"/>
      <c r="D12" s="86"/>
      <c r="E12" s="339">
        <f>+E6-E7</f>
        <v>2686381.6962199993</v>
      </c>
      <c r="F12" s="236"/>
      <c r="G12" s="339">
        <f>+G6-G7</f>
        <v>2682282.339999998</v>
      </c>
      <c r="H12" s="236"/>
      <c r="I12" s="340">
        <f t="shared" si="0"/>
        <v>0.15283089922597526</v>
      </c>
    </row>
    <row r="13" spans="1:9" ht="19.5" customHeight="1" x14ac:dyDescent="0.2">
      <c r="A13" s="86"/>
      <c r="B13" s="327" t="s">
        <v>62</v>
      </c>
      <c r="C13" s="328"/>
      <c r="D13" s="86"/>
      <c r="E13" s="343">
        <f>SUM('[1]consolidado GV-DDFF'!E11:E12)</f>
        <v>262792.81479999999</v>
      </c>
      <c r="F13" s="236"/>
      <c r="G13" s="343">
        <f>SUM('[1]consolidado GV-DDFF'!P11:P12)</f>
        <v>129028.95568999999</v>
      </c>
      <c r="H13" s="236"/>
      <c r="I13" s="340">
        <f t="shared" si="0"/>
        <v>103.66964406917769</v>
      </c>
    </row>
    <row r="14" spans="1:9" ht="19.5" customHeight="1" x14ac:dyDescent="0.2">
      <c r="A14" s="86"/>
      <c r="B14" s="327" t="s">
        <v>63</v>
      </c>
      <c r="C14" s="328"/>
      <c r="D14" s="86"/>
      <c r="E14" s="343">
        <f>SUM(E15:E16)</f>
        <v>837190.29761999997</v>
      </c>
      <c r="F14" s="236"/>
      <c r="G14" s="343">
        <f>+G15+G16</f>
        <v>589657.95311999996</v>
      </c>
      <c r="H14" s="236"/>
      <c r="I14" s="340">
        <f t="shared" si="0"/>
        <v>41.978971569917121</v>
      </c>
    </row>
    <row r="15" spans="1:9" ht="12.75" x14ac:dyDescent="0.2">
      <c r="A15" s="86"/>
      <c r="B15" s="224"/>
      <c r="C15" s="150" t="s">
        <v>64</v>
      </c>
      <c r="D15" s="86"/>
      <c r="E15" s="341">
        <f>'[1]consolidado GV-DDFF'!E25</f>
        <v>230905.99022000001</v>
      </c>
      <c r="F15" s="236"/>
      <c r="G15" s="341">
        <f>'[1]consolidado GV-DDFF'!P25</f>
        <v>231005.46380000003</v>
      </c>
      <c r="H15" s="236"/>
      <c r="I15" s="342">
        <f t="shared" si="0"/>
        <v>-4.3061137327093935E-2</v>
      </c>
    </row>
    <row r="16" spans="1:9" ht="12.75" x14ac:dyDescent="0.2">
      <c r="A16" s="86"/>
      <c r="B16" s="224"/>
      <c r="C16" s="150" t="s">
        <v>65</v>
      </c>
      <c r="D16" s="86"/>
      <c r="E16" s="341">
        <f>'[1]consolidado GV-DDFF'!E26</f>
        <v>606284.30739999993</v>
      </c>
      <c r="F16" s="236"/>
      <c r="G16" s="341">
        <f>'[1]consolidado GV-DDFF'!P26</f>
        <v>358652.48931999994</v>
      </c>
      <c r="H16" s="236"/>
      <c r="I16" s="342">
        <f t="shared" si="0"/>
        <v>69.045057668359263</v>
      </c>
    </row>
    <row r="17" spans="1:11" ht="19.5" customHeight="1" x14ac:dyDescent="0.2">
      <c r="A17" s="86"/>
      <c r="B17" s="332" t="s">
        <v>66</v>
      </c>
      <c r="C17" s="333"/>
      <c r="D17" s="86"/>
      <c r="E17" s="339">
        <f>+E12+E13-E14</f>
        <v>2111984.2133999993</v>
      </c>
      <c r="F17" s="236"/>
      <c r="G17" s="339">
        <f>+G12+G13-G14</f>
        <v>2221653.3425699985</v>
      </c>
      <c r="H17" s="236"/>
      <c r="I17" s="340">
        <f t="shared" si="0"/>
        <v>-4.9363745040049478</v>
      </c>
      <c r="J17" s="166"/>
      <c r="K17" s="165"/>
    </row>
    <row r="18" spans="1:11" ht="19.5" customHeight="1" x14ac:dyDescent="0.2">
      <c r="A18" s="86"/>
      <c r="B18" s="327" t="s">
        <v>67</v>
      </c>
      <c r="C18" s="328"/>
      <c r="D18" s="86"/>
      <c r="E18" s="339">
        <f>+E19-E20</f>
        <v>-96072.738979999995</v>
      </c>
      <c r="F18" s="236"/>
      <c r="G18" s="339">
        <f>+G19-G20</f>
        <v>-87298.619400000011</v>
      </c>
      <c r="H18" s="236"/>
      <c r="I18" s="340" t="s">
        <v>203</v>
      </c>
    </row>
    <row r="19" spans="1:11" ht="12.75" x14ac:dyDescent="0.2">
      <c r="A19" s="86"/>
      <c r="B19" s="224"/>
      <c r="C19" s="150" t="s">
        <v>68</v>
      </c>
      <c r="D19" s="86"/>
      <c r="E19" s="341">
        <f>'[1]consolidado GV-DDFF'!E13</f>
        <v>25854.408800000001</v>
      </c>
      <c r="F19" s="236"/>
      <c r="G19" s="341">
        <f>'[1]consolidado GV-DDFF'!P13</f>
        <v>54848.311130000002</v>
      </c>
      <c r="H19" s="236"/>
      <c r="I19" s="342">
        <f t="shared" si="0"/>
        <v>-52.861978304636267</v>
      </c>
    </row>
    <row r="20" spans="1:11" ht="12.75" x14ac:dyDescent="0.2">
      <c r="A20" s="86"/>
      <c r="B20" s="224"/>
      <c r="C20" s="150" t="s">
        <v>69</v>
      </c>
      <c r="D20" s="86"/>
      <c r="E20" s="341">
        <f>'[1]consolidado GV-DDFF'!E27</f>
        <v>121927.14778</v>
      </c>
      <c r="F20" s="236"/>
      <c r="G20" s="341">
        <f>'[1]consolidado GV-DDFF'!P27</f>
        <v>142146.93053000001</v>
      </c>
      <c r="H20" s="236"/>
      <c r="I20" s="342">
        <f t="shared" si="0"/>
        <v>-14.224565155652547</v>
      </c>
    </row>
    <row r="21" spans="1:11" ht="19.5" customHeight="1" x14ac:dyDescent="0.2">
      <c r="A21" s="86"/>
      <c r="B21" s="327" t="s">
        <v>70</v>
      </c>
      <c r="C21" s="328"/>
      <c r="D21" s="86"/>
      <c r="E21" s="339">
        <f>+E22-E23</f>
        <v>-51812.649109999998</v>
      </c>
      <c r="F21" s="236"/>
      <c r="G21" s="339">
        <f>+G22-G23</f>
        <v>933195.52023999975</v>
      </c>
      <c r="H21" s="236"/>
      <c r="I21" s="340" t="s">
        <v>203</v>
      </c>
    </row>
    <row r="22" spans="1:11" ht="12.75" x14ac:dyDescent="0.2">
      <c r="A22" s="86"/>
      <c r="B22" s="224"/>
      <c r="C22" s="150" t="s">
        <v>71</v>
      </c>
      <c r="D22" s="86"/>
      <c r="E22" s="341">
        <f>'[1]consolidado GV-DDFF'!E14</f>
        <v>556615</v>
      </c>
      <c r="F22" s="236"/>
      <c r="G22" s="341">
        <f>'[1]consolidado GV-DDFF'!P14</f>
        <v>1487909.8356199998</v>
      </c>
      <c r="H22" s="236"/>
      <c r="I22" s="342">
        <f t="shared" si="0"/>
        <v>-62.590811171829962</v>
      </c>
    </row>
    <row r="23" spans="1:11" ht="12.75" x14ac:dyDescent="0.2">
      <c r="A23" s="86"/>
      <c r="B23" s="224"/>
      <c r="C23" s="150" t="s">
        <v>72</v>
      </c>
      <c r="D23" s="86"/>
      <c r="E23" s="281">
        <f>'[1]consolidado GV-DDFF'!E28</f>
        <v>608427.64911</v>
      </c>
      <c r="F23" s="236"/>
      <c r="G23" s="281">
        <f>'[1]consolidado GV-DDFF'!P28</f>
        <v>554714.31538000004</v>
      </c>
      <c r="H23" s="236"/>
      <c r="I23" s="342">
        <f t="shared" si="0"/>
        <v>9.6830624775213092</v>
      </c>
    </row>
    <row r="24" spans="1:11" ht="19.5" customHeight="1" x14ac:dyDescent="0.2">
      <c r="A24" s="86"/>
      <c r="B24" s="327" t="s">
        <v>200</v>
      </c>
      <c r="C24" s="328"/>
      <c r="D24" s="86"/>
      <c r="E24" s="339">
        <f>+E17+E21+E18</f>
        <v>1964098.8253099993</v>
      </c>
      <c r="F24" s="236"/>
      <c r="G24" s="339">
        <f>+G17+G21+G18</f>
        <v>3067550.2434099978</v>
      </c>
      <c r="H24" s="236"/>
      <c r="I24" s="340">
        <f t="shared" si="0"/>
        <v>-35.971747177427247</v>
      </c>
    </row>
    <row r="25" spans="1:11" ht="12.75" x14ac:dyDescent="0.2">
      <c r="A25" s="86"/>
      <c r="B25" s="224"/>
      <c r="C25" s="150" t="s">
        <v>74</v>
      </c>
      <c r="D25" s="86"/>
      <c r="E25" s="341">
        <f>'[1]Magnitudes presupuestarias GV'!E25+'[1]Magnitudes presupuestarias DDFF'!E25</f>
        <v>265416.16802000068</v>
      </c>
      <c r="F25" s="236"/>
      <c r="G25" s="341">
        <f>'[1]Magnitudes presupuestarias GV'!G25+'[1]Magnitudes presupuestarias DDFF'!G25</f>
        <v>295601.5720100021</v>
      </c>
      <c r="H25" s="236"/>
      <c r="I25" s="342">
        <f t="shared" si="0"/>
        <v>-10.211516733402238</v>
      </c>
    </row>
    <row r="26" spans="1:11" ht="12.75" x14ac:dyDescent="0.2">
      <c r="A26" s="86"/>
      <c r="B26" s="224"/>
      <c r="C26" s="150" t="s">
        <v>75</v>
      </c>
      <c r="D26" s="86"/>
      <c r="E26" s="341">
        <f>'[1]Magnitudes presupuestarias GV'!E26+'[1]Magnitudes presupuestarias DDFF'!E26</f>
        <v>1887797.829049997</v>
      </c>
      <c r="F26" s="236"/>
      <c r="G26" s="341">
        <f>'[1]Magnitudes presupuestarias GV'!G26+'[1]Magnitudes presupuestarias DDFF'!G26</f>
        <v>1514670.370740002</v>
      </c>
      <c r="H26" s="236"/>
      <c r="I26" s="342">
        <f t="shared" si="0"/>
        <v>24.634234980624935</v>
      </c>
    </row>
    <row r="27" spans="1:11" ht="30" customHeight="1" x14ac:dyDescent="0.2">
      <c r="A27" s="86"/>
      <c r="B27" s="330" t="s">
        <v>191</v>
      </c>
      <c r="C27" s="331"/>
      <c r="D27" s="86"/>
      <c r="E27" s="348">
        <f>+E24+E25-E26</f>
        <v>341717.16428000294</v>
      </c>
      <c r="F27" s="236"/>
      <c r="G27" s="348">
        <f>+G24+G25-G26</f>
        <v>1848481.4446799979</v>
      </c>
      <c r="H27" s="236"/>
      <c r="I27" s="347">
        <f t="shared" si="0"/>
        <v>-81.513627563669715</v>
      </c>
    </row>
    <row r="28" spans="1:11" ht="15.75" customHeight="1" x14ac:dyDescent="0.2">
      <c r="B28" s="318"/>
      <c r="C28" s="319"/>
      <c r="D28" s="319"/>
      <c r="E28" s="319"/>
      <c r="F28" s="319"/>
      <c r="G28" s="319"/>
      <c r="H28" s="319"/>
      <c r="I28" s="319"/>
      <c r="J28" s="188"/>
    </row>
    <row r="29" spans="1:11" ht="18.75" customHeight="1" x14ac:dyDescent="0.2">
      <c r="C29" s="336" t="s">
        <v>43</v>
      </c>
      <c r="D29" s="33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>
      <selection activeCell="G31" sqref="G31:H31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68" customFormat="1" ht="15" x14ac:dyDescent="0.2">
      <c r="B1" s="211" t="s">
        <v>1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3" t="str">
        <f>Índice!B8</f>
        <v>3er Trimestre 2022</v>
      </c>
    </row>
    <row r="2" spans="2:26" ht="27" customHeight="1" x14ac:dyDescent="0.2">
      <c r="B2" s="300" t="s">
        <v>11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212"/>
      <c r="W2" s="212"/>
      <c r="X2" s="212"/>
      <c r="Y2" s="212"/>
      <c r="Z2" s="212"/>
    </row>
    <row r="3" spans="2:26" ht="14.25" customHeight="1" x14ac:dyDescent="0.2">
      <c r="B3" s="5"/>
      <c r="C3" s="5"/>
      <c r="D3" s="212"/>
      <c r="E3" s="212"/>
      <c r="F3" s="212"/>
      <c r="G3" s="212"/>
      <c r="H3" s="212"/>
      <c r="I3"/>
      <c r="J3" s="212"/>
      <c r="K3" s="212"/>
      <c r="L3" s="212"/>
      <c r="M3" s="212"/>
      <c r="N3" s="212"/>
      <c r="O3" s="212"/>
      <c r="P3" s="212"/>
      <c r="Q3" s="212"/>
      <c r="R3" s="212"/>
      <c r="S3" s="6"/>
      <c r="T3" s="212"/>
      <c r="U3" s="212"/>
      <c r="V3" s="212"/>
      <c r="W3" s="212"/>
      <c r="X3" s="212"/>
      <c r="Y3" s="212"/>
      <c r="Z3" s="212"/>
    </row>
    <row r="4" spans="2:26" ht="21" customHeight="1" x14ac:dyDescent="0.2">
      <c r="B4" s="212"/>
      <c r="C4" s="214"/>
      <c r="D4" s="212"/>
      <c r="E4" s="212"/>
      <c r="F4" s="212"/>
      <c r="G4" s="212"/>
      <c r="H4" s="212"/>
      <c r="I4"/>
      <c r="J4" s="214"/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  <c r="Y4" s="212"/>
      <c r="Z4" s="212"/>
    </row>
    <row r="5" spans="2:26" ht="25.5" customHeight="1" x14ac:dyDescent="0.2">
      <c r="B5" s="291" t="s">
        <v>13</v>
      </c>
      <c r="C5" s="292"/>
      <c r="D5" s="293"/>
      <c r="E5" s="236"/>
      <c r="F5" s="101">
        <v>2022</v>
      </c>
      <c r="G5" s="283"/>
      <c r="H5" s="284"/>
      <c r="I5" s="236"/>
      <c r="J5" s="101">
        <v>2021</v>
      </c>
      <c r="K5" s="283"/>
      <c r="L5" s="284"/>
      <c r="M5" s="236"/>
      <c r="N5" s="101" t="s">
        <v>14</v>
      </c>
      <c r="O5" s="102"/>
      <c r="P5" s="102"/>
      <c r="Q5" s="103"/>
      <c r="R5" s="236"/>
      <c r="S5" s="305" t="s">
        <v>211</v>
      </c>
      <c r="T5" s="292"/>
      <c r="U5" s="293"/>
      <c r="V5" s="212"/>
      <c r="W5" s="212"/>
      <c r="X5" s="212"/>
      <c r="Y5" s="212"/>
      <c r="Z5" s="212"/>
    </row>
    <row r="6" spans="2:26" s="11" customFormat="1" ht="24" customHeight="1" x14ac:dyDescent="0.2">
      <c r="B6" s="294"/>
      <c r="C6" s="295"/>
      <c r="D6" s="296"/>
      <c r="E6" s="236"/>
      <c r="F6" s="205" t="s">
        <v>15</v>
      </c>
      <c r="G6" s="206" t="s">
        <v>16</v>
      </c>
      <c r="H6" s="207" t="s">
        <v>17</v>
      </c>
      <c r="I6" s="56"/>
      <c r="J6" s="205" t="s">
        <v>15</v>
      </c>
      <c r="K6" s="206" t="s">
        <v>16</v>
      </c>
      <c r="L6" s="207" t="s">
        <v>17</v>
      </c>
      <c r="M6" s="236"/>
      <c r="N6" s="301">
        <v>2022</v>
      </c>
      <c r="O6" s="302"/>
      <c r="P6" s="303">
        <v>2021</v>
      </c>
      <c r="Q6" s="304"/>
      <c r="R6" s="236"/>
      <c r="S6" s="294"/>
      <c r="T6" s="295"/>
      <c r="U6" s="296"/>
    </row>
    <row r="7" spans="2:26" s="11" customFormat="1" ht="12.75" customHeight="1" x14ac:dyDescent="0.2">
      <c r="B7" s="297"/>
      <c r="C7" s="298"/>
      <c r="D7" s="299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  <c r="Y8" s="212"/>
      <c r="Z8" s="212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40">
        <v>2471106.5072699999</v>
      </c>
      <c r="G9" s="243">
        <v>1793309.0581700001</v>
      </c>
      <c r="H9" s="246">
        <v>1793279.0732499999</v>
      </c>
      <c r="I9" s="279"/>
      <c r="J9" s="240">
        <v>2376659.3231599997</v>
      </c>
      <c r="K9" s="243">
        <v>1695300.2278799999</v>
      </c>
      <c r="L9" s="246">
        <v>1695300.2278800001</v>
      </c>
      <c r="M9"/>
      <c r="N9" s="38">
        <f t="shared" ref="N9:O16" si="0">IF(+$F9=0," ",+G9/$F9*100)</f>
        <v>72.57109529249675</v>
      </c>
      <c r="O9" s="39">
        <f t="shared" si="0"/>
        <v>72.569881871710891</v>
      </c>
      <c r="P9" s="39">
        <f t="shared" ref="P9:Q14" si="1">IF(+$J9=0," ",+K9/$J9*100)</f>
        <v>71.331225782327664</v>
      </c>
      <c r="Q9" s="40">
        <f t="shared" si="1"/>
        <v>71.331225782327678</v>
      </c>
      <c r="R9"/>
      <c r="S9" s="38">
        <f t="shared" ref="S9:U16" si="2">IF(+J9=0," ",(+F9/J9-1)*100)</f>
        <v>3.9739470941263733</v>
      </c>
      <c r="T9" s="39">
        <f t="shared" si="2"/>
        <v>5.7812078756434682</v>
      </c>
      <c r="U9" s="40">
        <f t="shared" si="2"/>
        <v>5.7794391670980882</v>
      </c>
      <c r="V9" s="226"/>
      <c r="W9" s="8"/>
      <c r="X9" s="8"/>
      <c r="Y9" s="226"/>
      <c r="Z9" s="226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40">
        <v>4346793.9565399997</v>
      </c>
      <c r="G10" s="243">
        <v>2935742.3953</v>
      </c>
      <c r="H10" s="246">
        <v>2931497.6231900002</v>
      </c>
      <c r="I10" s="279"/>
      <c r="J10" s="240">
        <v>4070333.2106700004</v>
      </c>
      <c r="K10" s="243">
        <v>2846588.0461300001</v>
      </c>
      <c r="L10" s="246">
        <v>2705212.9553800002</v>
      </c>
      <c r="M10"/>
      <c r="N10" s="38">
        <f t="shared" si="0"/>
        <v>67.538107963065698</v>
      </c>
      <c r="O10" s="39">
        <f t="shared" si="0"/>
        <v>67.440455022704597</v>
      </c>
      <c r="P10" s="39">
        <f t="shared" si="1"/>
        <v>69.935012658618064</v>
      </c>
      <c r="Q10" s="40">
        <f t="shared" si="1"/>
        <v>66.461707564592885</v>
      </c>
      <c r="R10"/>
      <c r="S10" s="38">
        <f t="shared" si="2"/>
        <v>6.7920912505463393</v>
      </c>
      <c r="T10" s="39">
        <f t="shared" si="2"/>
        <v>3.1319723024624935</v>
      </c>
      <c r="U10" s="40">
        <f t="shared" si="2"/>
        <v>8.3647635710148336</v>
      </c>
      <c r="V10" s="226"/>
      <c r="W10" s="8"/>
      <c r="X10" s="8"/>
      <c r="Y10" s="226"/>
      <c r="Z10" s="226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40">
        <v>190824.70327</v>
      </c>
      <c r="G11" s="243">
        <v>102191.75584</v>
      </c>
      <c r="H11" s="246">
        <v>102191.75584</v>
      </c>
      <c r="I11" s="279"/>
      <c r="J11" s="240">
        <v>215809.41021</v>
      </c>
      <c r="K11" s="243">
        <v>125391.04131000002</v>
      </c>
      <c r="L11" s="246">
        <v>125391.03768000001</v>
      </c>
      <c r="M11"/>
      <c r="N11" s="38">
        <f t="shared" si="0"/>
        <v>53.552686884259295</v>
      </c>
      <c r="O11" s="39">
        <f t="shared" si="0"/>
        <v>53.552686884259295</v>
      </c>
      <c r="P11" s="39">
        <f t="shared" si="1"/>
        <v>58.102675498711754</v>
      </c>
      <c r="Q11" s="40">
        <f t="shared" si="1"/>
        <v>58.102673816672038</v>
      </c>
      <c r="R11"/>
      <c r="S11" s="112">
        <f t="shared" si="2"/>
        <v>-11.577209221640461</v>
      </c>
      <c r="T11" s="113">
        <f>IF(+AA11&gt;10000,"-",(+G11/K11-1)*100)</f>
        <v>-18.501549415037722</v>
      </c>
      <c r="U11" s="114">
        <f>IF(+AC11&gt;10000,"-",(+H11/L11-1)*100)</f>
        <v>-18.501547055703426</v>
      </c>
      <c r="V11" s="226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40">
        <v>4394863.1553199999</v>
      </c>
      <c r="G12" s="243">
        <v>2944763.35751</v>
      </c>
      <c r="H12" s="246">
        <v>2943897.8785700002</v>
      </c>
      <c r="I12" s="279"/>
      <c r="J12" s="240">
        <v>4274859.8675100002</v>
      </c>
      <c r="K12" s="243">
        <v>2741293.4049800001</v>
      </c>
      <c r="L12" s="246">
        <v>2698236.8996799998</v>
      </c>
      <c r="M12"/>
      <c r="N12" s="38">
        <f t="shared" si="0"/>
        <v>67.004665525145001</v>
      </c>
      <c r="O12" s="39">
        <f t="shared" si="0"/>
        <v>66.9849725583924</v>
      </c>
      <c r="P12" s="39">
        <f t="shared" si="1"/>
        <v>64.125924356363413</v>
      </c>
      <c r="Q12" s="40">
        <f t="shared" si="1"/>
        <v>63.118721626111594</v>
      </c>
      <c r="R12"/>
      <c r="S12" s="38">
        <f t="shared" si="2"/>
        <v>2.8071864699485083</v>
      </c>
      <c r="T12" s="39">
        <f t="shared" si="2"/>
        <v>7.4224069616321886</v>
      </c>
      <c r="U12" s="40">
        <f t="shared" si="2"/>
        <v>9.1045000132914389</v>
      </c>
      <c r="V12" s="226"/>
      <c r="W12" s="8"/>
      <c r="X12" s="8"/>
      <c r="Y12" s="226"/>
      <c r="Z12" s="226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40">
        <v>408596.13377999997</v>
      </c>
      <c r="G13" s="243">
        <v>67583.907390000008</v>
      </c>
      <c r="H13" s="246">
        <v>67417.882200000007</v>
      </c>
      <c r="I13" s="279"/>
      <c r="J13" s="240">
        <v>323829.60248999996</v>
      </c>
      <c r="K13" s="243">
        <v>78678.779779999997</v>
      </c>
      <c r="L13" s="246">
        <v>78218.935110000006</v>
      </c>
      <c r="M13"/>
      <c r="N13" s="38">
        <f t="shared" si="0"/>
        <v>16.54051563453832</v>
      </c>
      <c r="O13" s="39">
        <f t="shared" si="0"/>
        <v>16.499882555496658</v>
      </c>
      <c r="P13" s="39">
        <f t="shared" si="1"/>
        <v>24.296351900820941</v>
      </c>
      <c r="Q13" s="40">
        <f t="shared" si="1"/>
        <v>24.15434985206933</v>
      </c>
      <c r="R13"/>
      <c r="S13" s="38">
        <f t="shared" si="2"/>
        <v>26.176276238555939</v>
      </c>
      <c r="T13" s="39">
        <f t="shared" si="2"/>
        <v>-14.10147999374577</v>
      </c>
      <c r="U13" s="40">
        <f t="shared" si="2"/>
        <v>-13.808744512834881</v>
      </c>
      <c r="V13" s="226"/>
      <c r="W13" s="8"/>
      <c r="X13" s="8"/>
      <c r="Y13" s="226"/>
      <c r="Z13" s="226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40">
        <v>1381034.72083</v>
      </c>
      <c r="G14" s="243">
        <v>496204.80033</v>
      </c>
      <c r="H14" s="246">
        <v>484343.05864999996</v>
      </c>
      <c r="I14" s="279"/>
      <c r="J14" s="240">
        <v>951574.79969999997</v>
      </c>
      <c r="K14" s="243">
        <v>278821.84329999995</v>
      </c>
      <c r="L14" s="246">
        <v>272163.89103</v>
      </c>
      <c r="M14"/>
      <c r="N14" s="38">
        <f t="shared" si="0"/>
        <v>35.929929410593061</v>
      </c>
      <c r="O14" s="39">
        <f t="shared" si="0"/>
        <v>35.071026915160424</v>
      </c>
      <c r="P14" s="39">
        <f t="shared" si="1"/>
        <v>29.301095761247907</v>
      </c>
      <c r="Q14" s="40">
        <f t="shared" si="1"/>
        <v>28.601418523883176</v>
      </c>
      <c r="R14"/>
      <c r="S14" s="38">
        <f t="shared" si="2"/>
        <v>45.131493737055095</v>
      </c>
      <c r="T14" s="39">
        <f t="shared" si="2"/>
        <v>77.964823149133849</v>
      </c>
      <c r="U14" s="40">
        <f t="shared" si="2"/>
        <v>77.960072813851696</v>
      </c>
      <c r="V14" s="226"/>
      <c r="W14" s="8"/>
      <c r="X14" s="8"/>
      <c r="Y14" s="226"/>
      <c r="Z14" s="226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40">
        <v>405987.23599999998</v>
      </c>
      <c r="G15" s="243">
        <v>56399.58238</v>
      </c>
      <c r="H15" s="246">
        <v>46799.58238</v>
      </c>
      <c r="I15" s="279"/>
      <c r="J15" s="240">
        <v>105837.14599999999</v>
      </c>
      <c r="K15" s="243">
        <v>42134.015909999995</v>
      </c>
      <c r="L15" s="246">
        <v>42134.015909999995</v>
      </c>
      <c r="M15"/>
      <c r="N15" s="38">
        <f t="shared" si="0"/>
        <v>13.891959495002448</v>
      </c>
      <c r="O15" s="39">
        <f t="shared" si="0"/>
        <v>11.52735313580154</v>
      </c>
      <c r="P15" s="39">
        <f>IF(+$F15=0," ",+K15/$J15*100)</f>
        <v>39.810234404846852</v>
      </c>
      <c r="Q15" s="40">
        <f>IF(+$F15=0," ",+L15/$J15*100)</f>
        <v>39.810234404846852</v>
      </c>
      <c r="R15"/>
      <c r="S15" s="38">
        <f t="shared" si="2"/>
        <v>283.59616764420309</v>
      </c>
      <c r="T15" s="39">
        <f t="shared" si="2"/>
        <v>33.857599760895909</v>
      </c>
      <c r="U15" s="40">
        <f t="shared" si="2"/>
        <v>11.073158751270817</v>
      </c>
      <c r="V15" s="226"/>
      <c r="W15" s="8"/>
      <c r="X15" s="8"/>
      <c r="Y15" s="226"/>
      <c r="Z15" s="226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40">
        <v>746365.49300000002</v>
      </c>
      <c r="G16" s="243">
        <v>368329.66667000001</v>
      </c>
      <c r="H16" s="246">
        <v>368329.66667000001</v>
      </c>
      <c r="I16" s="279"/>
      <c r="J16" s="240">
        <v>768085.83400000003</v>
      </c>
      <c r="K16" s="243">
        <v>470166.66667000001</v>
      </c>
      <c r="L16" s="246">
        <v>470166.66667000001</v>
      </c>
      <c r="M16"/>
      <c r="N16" s="38">
        <f t="shared" si="0"/>
        <v>49.349771676810356</v>
      </c>
      <c r="O16" s="39">
        <f t="shared" si="0"/>
        <v>49.349771676810356</v>
      </c>
      <c r="P16" s="39">
        <f>IF(+$J16=0," ",+K16/$J16*100)</f>
        <v>61.212776731148509</v>
      </c>
      <c r="Q16" s="40">
        <f>IF(+$J16=0," ",+L16/$J16*100)</f>
        <v>61.212776731148509</v>
      </c>
      <c r="R16"/>
      <c r="S16" s="38">
        <f t="shared" si="2"/>
        <v>-2.8278533516086224</v>
      </c>
      <c r="T16" s="39">
        <f>IF(+K16=0," ",(+G16/K16-1)*100)</f>
        <v>-21.659766040257644</v>
      </c>
      <c r="U16" s="40">
        <f>IF(+L16=0," ",(+H16/L16-1)*100)</f>
        <v>-21.659766040257644</v>
      </c>
      <c r="V16" s="226"/>
      <c r="W16" s="226"/>
      <c r="X16" s="8"/>
      <c r="Y16" s="226"/>
      <c r="Z16" s="226"/>
    </row>
    <row r="17" spans="2:23" ht="5.0999999999999996" customHeight="1" x14ac:dyDescent="0.2">
      <c r="B17" s="24"/>
      <c r="C17" s="12"/>
      <c r="D17" s="22"/>
      <c r="E17"/>
      <c r="F17" s="215"/>
      <c r="G17" s="216"/>
      <c r="H17" s="36"/>
      <c r="I17" s="208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12"/>
      <c r="W17" s="212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14345571.90601</v>
      </c>
      <c r="G18" s="34">
        <f>SUM(G9,G10,G11,G12,G13,G14,G15,G16)</f>
        <v>8764524.5235900003</v>
      </c>
      <c r="H18" s="37">
        <f>SUM(H9,H10,H11,H12,H13,H14,H15,H16)</f>
        <v>8737756.5207499992</v>
      </c>
      <c r="I18" s="208"/>
      <c r="J18" s="31">
        <f>SUM(J9,J10,J11,J12,J13,J14,J15,J16)</f>
        <v>13086989.193740001</v>
      </c>
      <c r="K18" s="34">
        <f>SUM(K9,K10,K11,K12,K13,K14,K15,K16)</f>
        <v>8278374.0259600002</v>
      </c>
      <c r="L18" s="37">
        <f>SUM(L9,L10,L11,L12,L13,L14,L15,L16)</f>
        <v>8086824.6293399995</v>
      </c>
      <c r="M18"/>
      <c r="N18" s="44">
        <f>IF(+$F18=0," ",+G18/$F18*100)</f>
        <v>61.095678729393498</v>
      </c>
      <c r="O18" s="45">
        <f>IF(+$F18=0," ",+H18/$F18*100)</f>
        <v>60.909084545380608</v>
      </c>
      <c r="P18" s="45">
        <f>IF(+$J18=0," ",+K18/$J18*100)</f>
        <v>63.256520681776507</v>
      </c>
      <c r="Q18" s="46">
        <f>IF(+$J18=0," ",+L18/$J18*100)</f>
        <v>61.792857850056393</v>
      </c>
      <c r="R18"/>
      <c r="S18" s="44">
        <f>IF(+J18=0," ",(+F18/J18-1)*100)</f>
        <v>9.6170531941145434</v>
      </c>
      <c r="T18" s="45">
        <f>IF(+K18=0," ",(+G18/K18-1)*100)</f>
        <v>5.8725360331085552</v>
      </c>
      <c r="U18" s="46">
        <f>IF(+L18=0," ",(+H18/L18-1)*100)</f>
        <v>8.0492890750757606</v>
      </c>
      <c r="V18" s="212"/>
      <c r="W18" s="212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12"/>
      <c r="W19" s="212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11403588.3224</v>
      </c>
      <c r="G20" s="32">
        <f>SUM(G9,G10,G11,G12)</f>
        <v>7776006.5668199994</v>
      </c>
      <c r="H20" s="35">
        <f>SUM(H9,H10,H11,H12)</f>
        <v>7770866.3308499996</v>
      </c>
      <c r="I20"/>
      <c r="J20" s="29">
        <f>SUM(J9,J10,J11,J12)</f>
        <v>10937661.811550001</v>
      </c>
      <c r="K20" s="32">
        <f>SUM(K9,K10,K11,K12)</f>
        <v>7408572.7203000002</v>
      </c>
      <c r="L20" s="35">
        <f>SUM(L9,L10,L11,L12)</f>
        <v>7224141.1206200002</v>
      </c>
      <c r="M20"/>
      <c r="N20" s="38">
        <f t="shared" ref="N20:O22" si="3">IF(+$F20=0," ",+G20/$F20*100)</f>
        <v>68.189120362628628</v>
      </c>
      <c r="O20" s="39">
        <f t="shared" si="3"/>
        <v>68.144044761645191</v>
      </c>
      <c r="P20" s="39">
        <f t="shared" ref="P20:Q22" si="4">IF(+$J20=0," ",+K20/$J20*100)</f>
        <v>67.734519936213999</v>
      </c>
      <c r="Q20" s="40">
        <f t="shared" si="4"/>
        <v>66.048313113790186</v>
      </c>
      <c r="R20"/>
      <c r="S20" s="38">
        <f t="shared" ref="S20:U22" si="5">IF(+J20=0," ",(+F20/J20-1)*100)</f>
        <v>4.2598365069030475</v>
      </c>
      <c r="T20" s="39">
        <f t="shared" si="5"/>
        <v>4.9595767010993219</v>
      </c>
      <c r="U20" s="40">
        <f t="shared" si="5"/>
        <v>7.5680305949377358</v>
      </c>
      <c r="V20" s="226"/>
      <c r="W20" s="226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1789630.85461</v>
      </c>
      <c r="G21" s="32">
        <f>SUM(G13,G14)</f>
        <v>563788.70772000006</v>
      </c>
      <c r="H21" s="35">
        <f>SUM(H13,H14)</f>
        <v>551760.94085000001</v>
      </c>
      <c r="I21"/>
      <c r="J21" s="29">
        <f>SUM(J13,J14)</f>
        <v>1275404.4021899998</v>
      </c>
      <c r="K21" s="32">
        <f>SUM(K13,K14)</f>
        <v>357500.62307999993</v>
      </c>
      <c r="L21" s="35">
        <f>SUM(L13,L14)</f>
        <v>350382.82614000002</v>
      </c>
      <c r="M21"/>
      <c r="N21" s="38">
        <f t="shared" si="3"/>
        <v>31.503072617892592</v>
      </c>
      <c r="O21" s="39">
        <f t="shared" si="3"/>
        <v>30.830991733780809</v>
      </c>
      <c r="P21" s="39">
        <f t="shared" si="4"/>
        <v>28.030373932074781</v>
      </c>
      <c r="Q21" s="40">
        <f t="shared" si="4"/>
        <v>27.472292359847344</v>
      </c>
      <c r="R21"/>
      <c r="S21" s="38">
        <f t="shared" si="5"/>
        <v>40.318698252649973</v>
      </c>
      <c r="T21" s="39">
        <f t="shared" si="5"/>
        <v>57.702860169236089</v>
      </c>
      <c r="U21" s="40">
        <f t="shared" si="5"/>
        <v>57.473740059832949</v>
      </c>
      <c r="V21" s="226"/>
      <c r="W21" s="226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1152352.7290000001</v>
      </c>
      <c r="G22" s="32">
        <f>SUM(G15,G16)</f>
        <v>424729.24904999998</v>
      </c>
      <c r="H22" s="35">
        <f>SUM(H15,H16)</f>
        <v>415129.24904999998</v>
      </c>
      <c r="I22"/>
      <c r="J22" s="29">
        <f>SUM(J15,J16)</f>
        <v>873922.98</v>
      </c>
      <c r="K22" s="32">
        <f>SUM(K15,K16)</f>
        <v>512300.68258000002</v>
      </c>
      <c r="L22" s="35">
        <f>SUM(L15,L16)</f>
        <v>512300.68258000002</v>
      </c>
      <c r="M22"/>
      <c r="N22" s="38">
        <f t="shared" si="3"/>
        <v>36.857573064332108</v>
      </c>
      <c r="O22" s="39">
        <f t="shared" si="3"/>
        <v>36.024494809869971</v>
      </c>
      <c r="P22" s="39">
        <f t="shared" si="4"/>
        <v>58.620804613697196</v>
      </c>
      <c r="Q22" s="40">
        <f t="shared" si="4"/>
        <v>58.620804613697196</v>
      </c>
      <c r="R22"/>
      <c r="S22" s="38">
        <f t="shared" si="5"/>
        <v>31.859758282131455</v>
      </c>
      <c r="T22" s="39">
        <f t="shared" si="5"/>
        <v>-17.093756949333173</v>
      </c>
      <c r="U22" s="40">
        <f t="shared" si="5"/>
        <v>-18.96765646312133</v>
      </c>
      <c r="V22" s="226"/>
      <c r="W22" s="227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12"/>
      <c r="W23" s="212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14345571.90601</v>
      </c>
      <c r="G24" s="50">
        <f>SUM(G20,G21,G22)</f>
        <v>8764524.5235900003</v>
      </c>
      <c r="H24" s="51">
        <f>SUM(H20,H21,H22)</f>
        <v>8737756.5207499992</v>
      </c>
      <c r="I24"/>
      <c r="J24" s="49">
        <f>SUM(J20:J23)</f>
        <v>13086989.193740001</v>
      </c>
      <c r="K24" s="50">
        <f t="shared" ref="K24:L24" si="6">SUM(K20:K23)</f>
        <v>8278374.0259600002</v>
      </c>
      <c r="L24" s="51">
        <f t="shared" si="6"/>
        <v>8086824.6293400005</v>
      </c>
      <c r="M24"/>
      <c r="N24" s="52">
        <f>IF(+$F24=0," ",+G24/$F24*100)</f>
        <v>61.095678729393498</v>
      </c>
      <c r="O24" s="53">
        <f>IF(+$F24=0," ",+H24/$F24*100)</f>
        <v>60.909084545380608</v>
      </c>
      <c r="P24" s="53">
        <f>IF(+$J24=0," ",+K24/$J24*100)</f>
        <v>63.256520681776507</v>
      </c>
      <c r="Q24" s="54">
        <f>IF(+$J24=0," ",+L24/$J24*100)</f>
        <v>61.792857850056393</v>
      </c>
      <c r="R24"/>
      <c r="S24" s="52">
        <f>IF(+J24=0," ",(+F24/J24-1)*100)</f>
        <v>9.6170531941145434</v>
      </c>
      <c r="T24" s="53">
        <f>IF(+K24=0," ",(+G24/K24-1)*100)</f>
        <v>5.8725360331085552</v>
      </c>
      <c r="U24" s="54">
        <f>IF(+L24=0," ",(+H24/L24-1)*100)</f>
        <v>8.0492890750757375</v>
      </c>
      <c r="V24" s="212"/>
      <c r="W24" s="212"/>
    </row>
    <row r="25" spans="2:23" ht="14.25" x14ac:dyDescent="0.2">
      <c r="B25" s="212"/>
      <c r="C25" s="21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12"/>
      <c r="W25" s="212"/>
    </row>
    <row r="26" spans="2:23" x14ac:dyDescent="0.2">
      <c r="B26" s="212"/>
      <c r="C26" s="176" t="s">
        <v>43</v>
      </c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</row>
    <row r="28" spans="2:23" x14ac:dyDescent="0.2">
      <c r="B28" s="212"/>
      <c r="C28" s="212"/>
      <c r="D28" s="212"/>
      <c r="E28" s="212"/>
      <c r="F28" s="212"/>
      <c r="G28" s="212"/>
      <c r="H28" s="228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</row>
    <row r="30" spans="2:23" x14ac:dyDescent="0.2">
      <c r="B30" s="212"/>
      <c r="C30" s="212"/>
      <c r="D30" s="212"/>
      <c r="E30" s="212"/>
      <c r="F30" s="229"/>
      <c r="G30" s="212"/>
      <c r="H30" s="212"/>
      <c r="I30" s="212"/>
      <c r="J30" s="229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</row>
    <row r="31" spans="2:23" x14ac:dyDescent="0.2">
      <c r="B31" s="212"/>
      <c r="C31" s="212"/>
      <c r="D31" s="212"/>
      <c r="E31" s="212"/>
      <c r="F31" s="229"/>
      <c r="G31" s="212"/>
      <c r="H31" s="212"/>
      <c r="I31" s="212"/>
      <c r="J31" s="229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</row>
    <row r="32" spans="2:23" x14ac:dyDescent="0.2">
      <c r="B32" s="212"/>
      <c r="C32" s="212"/>
      <c r="D32" s="212"/>
      <c r="E32" s="212"/>
      <c r="F32" s="229"/>
      <c r="G32" s="212"/>
      <c r="H32" s="212"/>
      <c r="I32" s="212"/>
      <c r="J32" s="229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D34" sqref="D34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68" customFormat="1" ht="15.75" x14ac:dyDescent="0.2">
      <c r="B1" s="221" t="s">
        <v>1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3" t="str">
        <f>Índice!B8</f>
        <v>3er Trimestre 2022</v>
      </c>
    </row>
    <row r="2" spans="2:24" s="4" customFormat="1" ht="27" customHeight="1" x14ac:dyDescent="0.2">
      <c r="B2" s="300" t="s">
        <v>44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212"/>
      <c r="W2" s="212"/>
      <c r="X2" s="212"/>
    </row>
    <row r="3" spans="2:24" s="4" customFormat="1" ht="14.25" customHeight="1" x14ac:dyDescent="0.2">
      <c r="B3" s="5"/>
      <c r="C3" s="5"/>
      <c r="D3" s="212"/>
      <c r="E3" s="212"/>
      <c r="F3" s="212"/>
      <c r="G3" s="212"/>
      <c r="H3" s="212"/>
      <c r="I3"/>
      <c r="J3" s="212"/>
      <c r="K3" s="212"/>
      <c r="L3" s="212"/>
      <c r="M3" s="212"/>
      <c r="N3" s="212"/>
      <c r="O3" s="212"/>
      <c r="P3" s="212"/>
      <c r="Q3" s="212"/>
      <c r="R3" s="212"/>
      <c r="S3" s="6"/>
      <c r="T3" s="212"/>
      <c r="U3" s="212"/>
      <c r="V3" s="212"/>
      <c r="W3" s="212"/>
      <c r="X3" s="212"/>
    </row>
    <row r="4" spans="2:24" s="4" customFormat="1" ht="21" customHeight="1" x14ac:dyDescent="0.2">
      <c r="B4" s="212"/>
      <c r="C4" s="214"/>
      <c r="D4" s="212"/>
      <c r="E4" s="212"/>
      <c r="F4" s="212"/>
      <c r="G4" s="212"/>
      <c r="H4" s="212"/>
      <c r="I4"/>
      <c r="J4" s="214"/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</row>
    <row r="5" spans="2:24" s="4" customFormat="1" ht="25.5" customHeight="1" x14ac:dyDescent="0.2">
      <c r="B5" s="291" t="s">
        <v>45</v>
      </c>
      <c r="C5" s="292"/>
      <c r="D5" s="293"/>
      <c r="E5"/>
      <c r="F5" s="98">
        <v>2022</v>
      </c>
      <c r="G5" s="99"/>
      <c r="H5" s="100"/>
      <c r="I5" s="236"/>
      <c r="J5" s="98">
        <v>2021</v>
      </c>
      <c r="K5" s="99"/>
      <c r="L5" s="100"/>
      <c r="M5" s="236"/>
      <c r="N5" s="101" t="s">
        <v>14</v>
      </c>
      <c r="O5" s="102"/>
      <c r="P5" s="102"/>
      <c r="Q5" s="103"/>
      <c r="R5" s="236"/>
      <c r="S5" s="305" t="s">
        <v>211</v>
      </c>
      <c r="T5" s="292"/>
      <c r="U5" s="293"/>
      <c r="V5" s="212"/>
      <c r="W5" s="212"/>
      <c r="X5" s="212"/>
    </row>
    <row r="6" spans="2:24" s="11" customFormat="1" ht="24" customHeight="1" x14ac:dyDescent="0.2">
      <c r="B6" s="294"/>
      <c r="C6" s="306"/>
      <c r="D6" s="296"/>
      <c r="E6"/>
      <c r="F6" s="115" t="s">
        <v>15</v>
      </c>
      <c r="G6" s="117" t="s">
        <v>46</v>
      </c>
      <c r="H6" s="94" t="s">
        <v>47</v>
      </c>
      <c r="I6" s="56"/>
      <c r="J6" s="115" t="s">
        <v>15</v>
      </c>
      <c r="K6" s="117" t="s">
        <v>46</v>
      </c>
      <c r="L6" s="94" t="s">
        <v>47</v>
      </c>
      <c r="M6" s="236"/>
      <c r="N6" s="307">
        <v>2022</v>
      </c>
      <c r="O6" s="308"/>
      <c r="P6" s="309">
        <v>2021</v>
      </c>
      <c r="Q6" s="310"/>
      <c r="R6" s="236"/>
      <c r="S6" s="294"/>
      <c r="T6" s="306"/>
      <c r="U6" s="296"/>
    </row>
    <row r="7" spans="2:24" s="11" customFormat="1" ht="12.75" customHeight="1" x14ac:dyDescent="0.2">
      <c r="B7" s="297"/>
      <c r="C7" s="298"/>
      <c r="D7" s="299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17"/>
      <c r="G9" s="218">
        <v>0</v>
      </c>
      <c r="H9" s="219"/>
      <c r="I9" s="279"/>
      <c r="J9" s="240"/>
      <c r="K9" s="289">
        <v>0</v>
      </c>
      <c r="L9" s="246"/>
      <c r="M9" s="236"/>
      <c r="N9" s="249" t="str">
        <f t="shared" ref="N9:O17" si="0">IF(+$F9=0," ",+G9/$F9*100)</f>
        <v xml:space="preserve"> </v>
      </c>
      <c r="O9" s="250" t="str">
        <f t="shared" si="0"/>
        <v xml:space="preserve"> </v>
      </c>
      <c r="P9" s="250" t="str">
        <f t="shared" ref="P9:Q15" si="1">IF(+$J9=0," ",+K9/$J9*100)</f>
        <v xml:space="preserve"> </v>
      </c>
      <c r="Q9" s="251" t="str">
        <f t="shared" si="1"/>
        <v xml:space="preserve"> </v>
      </c>
      <c r="R9" s="236"/>
      <c r="S9" s="249" t="str">
        <f t="shared" ref="S9:U17" si="2">IF(+J9=0," ",(+F9/J9-1)*100)</f>
        <v xml:space="preserve"> </v>
      </c>
      <c r="T9" s="250" t="str">
        <f t="shared" si="2"/>
        <v xml:space="preserve"> </v>
      </c>
      <c r="U9" s="251" t="str">
        <f t="shared" si="2"/>
        <v xml:space="preserve"> </v>
      </c>
      <c r="V9" s="226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40">
        <v>3730</v>
      </c>
      <c r="G10" s="243">
        <v>1312.1531</v>
      </c>
      <c r="H10" s="246">
        <v>1312.1531</v>
      </c>
      <c r="I10" s="279"/>
      <c r="J10" s="240">
        <v>3110</v>
      </c>
      <c r="K10" s="243">
        <v>766.31799999999998</v>
      </c>
      <c r="L10" s="246">
        <v>766.31799999999998</v>
      </c>
      <c r="M10" s="236"/>
      <c r="N10" s="249">
        <f t="shared" si="0"/>
        <v>35.178367292225197</v>
      </c>
      <c r="O10" s="250">
        <f>IF(+$F10=0," ",+H10/$F10*100)</f>
        <v>35.178367292225197</v>
      </c>
      <c r="P10" s="250">
        <f t="shared" si="1"/>
        <v>24.640450160771703</v>
      </c>
      <c r="Q10" s="251">
        <f t="shared" si="1"/>
        <v>24.640450160771703</v>
      </c>
      <c r="R10" s="236"/>
      <c r="S10" s="249">
        <f t="shared" si="2"/>
        <v>19.935691318327976</v>
      </c>
      <c r="T10" s="250">
        <f t="shared" si="2"/>
        <v>71.228275989863207</v>
      </c>
      <c r="U10" s="251">
        <f>IF(+L10=0," ",(+H10/L10-1)*100)</f>
        <v>71.228275989863207</v>
      </c>
      <c r="V10" s="226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40">
        <v>66546.282999999996</v>
      </c>
      <c r="G11" s="243">
        <v>112529.94079000001</v>
      </c>
      <c r="H11" s="246">
        <v>55537.037100000001</v>
      </c>
      <c r="I11" s="279"/>
      <c r="J11" s="240">
        <v>67484.339059999998</v>
      </c>
      <c r="K11" s="243">
        <v>61918.83881999999</v>
      </c>
      <c r="L11" s="246">
        <v>45427.508499999989</v>
      </c>
      <c r="M11" s="236"/>
      <c r="N11" s="249">
        <f t="shared" si="0"/>
        <v>169.10026483372485</v>
      </c>
      <c r="O11" s="250">
        <f>IF(+$F11=0," ",+H11/$F11*100)</f>
        <v>83.456257203726921</v>
      </c>
      <c r="P11" s="250">
        <f t="shared" si="1"/>
        <v>91.752901017446803</v>
      </c>
      <c r="Q11" s="251">
        <f t="shared" si="1"/>
        <v>67.315630756360548</v>
      </c>
      <c r="R11" s="236"/>
      <c r="S11" s="249">
        <f t="shared" si="2"/>
        <v>-1.3900351890028584</v>
      </c>
      <c r="T11" s="250">
        <f t="shared" si="2"/>
        <v>81.737808612865109</v>
      </c>
      <c r="U11" s="251">
        <f>IF(+L11=0," ",(+H11/L11-1)*100)</f>
        <v>22.254200007469073</v>
      </c>
      <c r="V11" s="226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40">
        <v>11370777.88628</v>
      </c>
      <c r="G12" s="243">
        <v>8487524.7685899995</v>
      </c>
      <c r="H12" s="246">
        <v>7527973.1429200005</v>
      </c>
      <c r="I12" s="279"/>
      <c r="J12" s="240">
        <v>9998079.8810300007</v>
      </c>
      <c r="K12" s="243">
        <v>8129582.2365199998</v>
      </c>
      <c r="L12" s="246">
        <v>7328468.0375199988</v>
      </c>
      <c r="M12" s="236"/>
      <c r="N12" s="249">
        <f t="shared" si="0"/>
        <v>74.64330807860614</v>
      </c>
      <c r="O12" s="250">
        <f>IF(+$F12=0," ",+H12/$F12*100)</f>
        <v>66.204557139430761</v>
      </c>
      <c r="P12" s="250">
        <f t="shared" si="1"/>
        <v>81.311435128106737</v>
      </c>
      <c r="Q12" s="251">
        <f t="shared" si="1"/>
        <v>73.298754608120021</v>
      </c>
      <c r="R12" s="236"/>
      <c r="S12" s="249">
        <f t="shared" si="2"/>
        <v>13.729616302171266</v>
      </c>
      <c r="T12" s="250">
        <f t="shared" si="2"/>
        <v>4.4029634199656442</v>
      </c>
      <c r="U12" s="251">
        <f>IF(+L12=0," ",(+H12/L12-1)*100)</f>
        <v>2.7223302930241777</v>
      </c>
      <c r="V12" s="226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40">
        <v>115.779</v>
      </c>
      <c r="G13" s="243">
        <v>103.57489</v>
      </c>
      <c r="H13" s="246">
        <v>99.919960000000003</v>
      </c>
      <c r="I13" s="279"/>
      <c r="J13" s="240">
        <v>1192.9190000000001</v>
      </c>
      <c r="K13" s="243">
        <v>616.98361999999997</v>
      </c>
      <c r="L13" s="246">
        <v>613.55176999999992</v>
      </c>
      <c r="M13" s="236"/>
      <c r="N13" s="249">
        <f t="shared" si="0"/>
        <v>89.459133348880187</v>
      </c>
      <c r="O13" s="250">
        <f>IF(+$F13=0," ",+H13/$F13*100)</f>
        <v>86.302317345978125</v>
      </c>
      <c r="P13" s="250">
        <f t="shared" si="1"/>
        <v>51.720495691660531</v>
      </c>
      <c r="Q13" s="251">
        <f t="shared" si="1"/>
        <v>51.432810609940816</v>
      </c>
      <c r="R13" s="236"/>
      <c r="S13" s="249">
        <f t="shared" si="2"/>
        <v>-90.29447934017314</v>
      </c>
      <c r="T13" s="250">
        <f t="shared" si="2"/>
        <v>-83.212700201019913</v>
      </c>
      <c r="U13" s="251">
        <f>IF(+L13=0," ",(+H13/L13-1)*100)</f>
        <v>-83.714502200849324</v>
      </c>
      <c r="V13" s="226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40">
        <v>0</v>
      </c>
      <c r="G14" s="243">
        <v>0.38500000000000001</v>
      </c>
      <c r="H14" s="246">
        <v>0.38500000000000001</v>
      </c>
      <c r="I14" s="279"/>
      <c r="J14" s="240">
        <v>0</v>
      </c>
      <c r="K14" s="243">
        <v>0.82699999999999996</v>
      </c>
      <c r="L14" s="246">
        <v>0.82699999999999996</v>
      </c>
      <c r="M14" s="236"/>
      <c r="N14" s="249" t="str">
        <f t="shared" si="0"/>
        <v xml:space="preserve"> </v>
      </c>
      <c r="O14" s="250" t="str">
        <f t="shared" si="0"/>
        <v xml:space="preserve"> </v>
      </c>
      <c r="P14" s="250" t="str">
        <f t="shared" si="1"/>
        <v xml:space="preserve"> </v>
      </c>
      <c r="Q14" s="251" t="str">
        <f t="shared" si="1"/>
        <v xml:space="preserve"> </v>
      </c>
      <c r="R14" s="236"/>
      <c r="S14" s="249" t="str">
        <f>IF(+J14=0," ",(+F14/J14-1)*100)</f>
        <v xml:space="preserve"> </v>
      </c>
      <c r="T14" s="250">
        <f t="shared" ref="T14" si="3">IF(+K14=0," ",(+G14/K14-1)*100)</f>
        <v>-53.446191051995164</v>
      </c>
      <c r="U14" s="251">
        <f>IF(+L14=0," ",(+H14/L14-1)*100)</f>
        <v>-53.446191051995164</v>
      </c>
      <c r="V14" s="226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40">
        <v>352349.04008999997</v>
      </c>
      <c r="G15" s="243">
        <v>235726.71400000001</v>
      </c>
      <c r="H15" s="246">
        <v>235726.71400000001</v>
      </c>
      <c r="I15" s="279"/>
      <c r="J15" s="240">
        <v>125338.409</v>
      </c>
      <c r="K15" s="243">
        <v>100971.05931999999</v>
      </c>
      <c r="L15" s="246">
        <v>100971.05931999999</v>
      </c>
      <c r="M15" s="236"/>
      <c r="N15" s="249">
        <f t="shared" si="0"/>
        <v>66.901477563210818</v>
      </c>
      <c r="O15" s="250">
        <f t="shared" si="0"/>
        <v>66.901477563210818</v>
      </c>
      <c r="P15" s="250">
        <f t="shared" si="1"/>
        <v>80.558752999649116</v>
      </c>
      <c r="Q15" s="251">
        <f t="shared" si="1"/>
        <v>80.558752999649116</v>
      </c>
      <c r="R15" s="236"/>
      <c r="S15" s="249">
        <f>IF(+J15=0,"0",(+F15/J15-1)*100)</f>
        <v>181.11816872511918</v>
      </c>
      <c r="T15" s="250">
        <f t="shared" si="2"/>
        <v>133.45968199950153</v>
      </c>
      <c r="U15" s="251">
        <f t="shared" si="2"/>
        <v>133.45968199950153</v>
      </c>
      <c r="V15" s="226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40">
        <v>1122465.43564</v>
      </c>
      <c r="G16" s="243">
        <v>23713.80644</v>
      </c>
      <c r="H16" s="246">
        <v>20875.811010000001</v>
      </c>
      <c r="I16" s="279"/>
      <c r="J16" s="240">
        <v>339383.17064999999</v>
      </c>
      <c r="K16" s="243">
        <v>53609.1734</v>
      </c>
      <c r="L16" s="246">
        <v>51549.888699999996</v>
      </c>
      <c r="M16" s="236"/>
      <c r="N16" s="249">
        <f t="shared" si="0"/>
        <v>2.1126536004628971</v>
      </c>
      <c r="O16" s="250">
        <f t="shared" si="0"/>
        <v>1.8598177143955588</v>
      </c>
      <c r="P16" s="250">
        <f>IF(+$F16=0," ",+K16/$J16*100)</f>
        <v>15.796061218158108</v>
      </c>
      <c r="Q16" s="251">
        <f>IF(+$F16=0," ",+L16/$J16*100)</f>
        <v>15.189288437982833</v>
      </c>
      <c r="R16" s="236"/>
      <c r="S16" s="249">
        <f t="shared" si="2"/>
        <v>230.73691706345079</v>
      </c>
      <c r="T16" s="250">
        <f t="shared" si="2"/>
        <v>-55.765394360659926</v>
      </c>
      <c r="U16" s="251">
        <f t="shared" si="2"/>
        <v>-59.503673942946847</v>
      </c>
      <c r="V16" s="226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40">
        <v>1429587.4820000001</v>
      </c>
      <c r="G17" s="243">
        <v>496615</v>
      </c>
      <c r="H17" s="246">
        <v>496615</v>
      </c>
      <c r="I17" s="279"/>
      <c r="J17" s="240">
        <v>2552400.4750000001</v>
      </c>
      <c r="K17" s="243">
        <v>1165109.8356199998</v>
      </c>
      <c r="L17" s="246">
        <v>1165109.8356199998</v>
      </c>
      <c r="M17" s="236"/>
      <c r="N17" s="249">
        <f t="shared" si="0"/>
        <v>34.738342791392739</v>
      </c>
      <c r="O17" s="250">
        <f t="shared" si="0"/>
        <v>34.738342791392739</v>
      </c>
      <c r="P17" s="250">
        <f>IF(+$J17=0," ",+K17/$J17*100)</f>
        <v>45.647610828782646</v>
      </c>
      <c r="Q17" s="251">
        <f>IF(+$J17=0," ",+L17/$J17*100)</f>
        <v>45.647610828782646</v>
      </c>
      <c r="R17" s="236"/>
      <c r="S17" s="249">
        <f t="shared" si="2"/>
        <v>-43.990471087809993</v>
      </c>
      <c r="T17" s="250">
        <f t="shared" si="2"/>
        <v>-57.376121562330475</v>
      </c>
      <c r="U17" s="251">
        <f t="shared" si="2"/>
        <v>-57.376121562330475</v>
      </c>
      <c r="V17" s="226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15"/>
      <c r="G18" s="216"/>
      <c r="H18" s="220"/>
      <c r="I18" s="279"/>
      <c r="J18" s="215"/>
      <c r="K18" s="290"/>
      <c r="L18" s="220"/>
      <c r="M18" s="236"/>
      <c r="N18" s="252"/>
      <c r="O18" s="253"/>
      <c r="P18" s="253"/>
      <c r="Q18" s="254"/>
      <c r="R18" s="236"/>
      <c r="S18" s="252"/>
      <c r="T18" s="253"/>
      <c r="U18" s="254"/>
      <c r="V18" s="212"/>
      <c r="W18" s="212"/>
      <c r="X18" s="212"/>
    </row>
    <row r="19" spans="2:24" s="4" customFormat="1" ht="18" customHeight="1" x14ac:dyDescent="0.2">
      <c r="B19" s="27"/>
      <c r="C19" s="18" t="s">
        <v>53</v>
      </c>
      <c r="D19" s="21"/>
      <c r="E19"/>
      <c r="F19" s="242">
        <f>SUM(F9,F10,F11,F12,F13,F14,F15,F16,F17)</f>
        <v>14345571.90601</v>
      </c>
      <c r="G19" s="245">
        <f>SUM(G9,G10,G11,G12,G13,G14,G15,G16,G17)</f>
        <v>9357526.3428099994</v>
      </c>
      <c r="H19" s="248">
        <f>SUM(H9,H10,H11,H12,H13,H14,H15,H16,H17)</f>
        <v>8338140.1630899999</v>
      </c>
      <c r="I19" s="236"/>
      <c r="J19" s="242">
        <f>SUM(J9,J10,J11,J12,J13,J14,J15,J16,J17)</f>
        <v>13086989.193739999</v>
      </c>
      <c r="K19" s="245">
        <f>SUM(K9,K10,K11,K12,K13,K14,K15,K16,K17)</f>
        <v>9512575.2722999994</v>
      </c>
      <c r="L19" s="248">
        <f>SUM(L9,L10,L11,L12,L13,L14,L15,L16,L17)</f>
        <v>8692907.0264299978</v>
      </c>
      <c r="M19" s="236"/>
      <c r="N19" s="255">
        <f>IF(+$F19=0," ",+G19/$F19*100)</f>
        <v>65.229371154521303</v>
      </c>
      <c r="O19" s="256">
        <f>IF(+$F19=0," ",+H19/$F19*100)</f>
        <v>58.123441977219336</v>
      </c>
      <c r="P19" s="256">
        <f>IF(+$J19=0," ",+K19/$J19*100)</f>
        <v>72.687270780740178</v>
      </c>
      <c r="Q19" s="257">
        <f>IF(+$J19=0," ",+L19/$J19*100)</f>
        <v>66.424040684530738</v>
      </c>
      <c r="R19" s="236"/>
      <c r="S19" s="255">
        <f>IF(+J19=0," ",(+F19/J19-1)*100)</f>
        <v>9.6170531941145665</v>
      </c>
      <c r="T19" s="256">
        <f>IF(+K19=0," ",(+G19/K19-1)*100)</f>
        <v>-1.6299364268001382</v>
      </c>
      <c r="U19" s="257">
        <f>IF(+L19=0," ",(+H19/L19-1)*100)</f>
        <v>-4.081107301175102</v>
      </c>
      <c r="V19" s="212"/>
      <c r="W19" s="212"/>
      <c r="X19" s="212"/>
    </row>
    <row r="20" spans="2:24" s="4" customFormat="1" ht="5.0999999999999996" customHeight="1" x14ac:dyDescent="0.2">
      <c r="B20" s="24"/>
      <c r="C20" s="12"/>
      <c r="D20" s="22"/>
      <c r="E20"/>
      <c r="F20" s="241"/>
      <c r="G20" s="244"/>
      <c r="H20" s="247"/>
      <c r="I20" s="236"/>
      <c r="J20" s="241"/>
      <c r="K20" s="244"/>
      <c r="L20" s="247"/>
      <c r="M20" s="236"/>
      <c r="N20" s="252"/>
      <c r="O20" s="253"/>
      <c r="P20" s="253"/>
      <c r="Q20" s="254"/>
      <c r="R20" s="236"/>
      <c r="S20" s="252"/>
      <c r="T20" s="253"/>
      <c r="U20" s="254"/>
      <c r="V20" s="212"/>
      <c r="W20" s="212"/>
      <c r="X20" s="212"/>
    </row>
    <row r="21" spans="2:24" s="7" customFormat="1" ht="18" customHeight="1" x14ac:dyDescent="0.2">
      <c r="B21" s="26"/>
      <c r="C21" s="13" t="s">
        <v>40</v>
      </c>
      <c r="D21" s="20"/>
      <c r="E21"/>
      <c r="F21" s="240">
        <f>SUM(F9,F10,F11,F12,F13)</f>
        <v>11441169.948279999</v>
      </c>
      <c r="G21" s="243">
        <f>SUM(G9,G10,G11,G12,G13)</f>
        <v>8601470.4373700004</v>
      </c>
      <c r="H21" s="246">
        <f>SUM(H9,H10,H11,H12,H13)</f>
        <v>7584922.2530800002</v>
      </c>
      <c r="I21" s="236"/>
      <c r="J21" s="240">
        <f>SUM(J9,J10,J11,J12,J13)</f>
        <v>10069867.13909</v>
      </c>
      <c r="K21" s="243">
        <f>SUM(K9,K10,K11,K12,K13)</f>
        <v>8192884.37696</v>
      </c>
      <c r="L21" s="246">
        <f>SUM(L9,L10,L11,L12,L13)</f>
        <v>7375275.4157899991</v>
      </c>
      <c r="M21" s="236"/>
      <c r="N21" s="249">
        <f t="shared" ref="N21:O23" si="4">IF(+$F21=0," ",+G21/$F21*100)</f>
        <v>75.179990125599844</v>
      </c>
      <c r="O21" s="250">
        <f t="shared" si="4"/>
        <v>66.294988076986598</v>
      </c>
      <c r="P21" s="250">
        <f t="shared" ref="P21:Q23" si="5">IF(+$J21=0," ",+K21/$J21*100)</f>
        <v>81.360401917878534</v>
      </c>
      <c r="Q21" s="251">
        <f t="shared" si="5"/>
        <v>73.24103996526506</v>
      </c>
      <c r="R21" s="236"/>
      <c r="S21" s="249">
        <f t="shared" ref="S21:U23" si="6">IF(+J21=0," ",(+F21/J21-1)*100)</f>
        <v>13.617883833509259</v>
      </c>
      <c r="T21" s="250">
        <f t="shared" si="6"/>
        <v>4.9870844211963306</v>
      </c>
      <c r="U21" s="251">
        <f t="shared" si="6"/>
        <v>2.8425628260764446</v>
      </c>
      <c r="V21" s="226"/>
      <c r="W21" s="226"/>
      <c r="X21" s="226"/>
    </row>
    <row r="22" spans="2:24" s="7" customFormat="1" ht="18" customHeight="1" x14ac:dyDescent="0.2">
      <c r="B22" s="26"/>
      <c r="C22" s="13" t="s">
        <v>41</v>
      </c>
      <c r="D22" s="20"/>
      <c r="E22"/>
      <c r="F22" s="240">
        <f>SUM(F14,F15)</f>
        <v>352349.04008999997</v>
      </c>
      <c r="G22" s="243">
        <f>SUM(G14,G15)</f>
        <v>235727.09900000002</v>
      </c>
      <c r="H22" s="246">
        <f>SUM(H14,H15)</f>
        <v>235727.09900000002</v>
      </c>
      <c r="I22" s="236"/>
      <c r="J22" s="240">
        <f>SUM(J14,J15)</f>
        <v>125338.409</v>
      </c>
      <c r="K22" s="243">
        <f>SUM(K14,K15)</f>
        <v>100971.88631999999</v>
      </c>
      <c r="L22" s="246">
        <f>SUM(L14,L15)</f>
        <v>100971.88631999999</v>
      </c>
      <c r="M22" s="236"/>
      <c r="N22" s="249">
        <f t="shared" si="4"/>
        <v>66.901586829862964</v>
      </c>
      <c r="O22" s="250">
        <f t="shared" si="4"/>
        <v>66.901586829862964</v>
      </c>
      <c r="P22" s="250">
        <f t="shared" si="5"/>
        <v>80.559412813353958</v>
      </c>
      <c r="Q22" s="251">
        <f t="shared" si="5"/>
        <v>80.559412813353958</v>
      </c>
      <c r="R22" s="236"/>
      <c r="S22" s="249">
        <f t="shared" si="6"/>
        <v>181.11816872511918</v>
      </c>
      <c r="T22" s="250">
        <f t="shared" si="6"/>
        <v>133.45815116589378</v>
      </c>
      <c r="U22" s="251">
        <f t="shared" si="6"/>
        <v>133.45815116589378</v>
      </c>
      <c r="V22" s="226"/>
      <c r="W22" s="226"/>
      <c r="X22" s="226"/>
    </row>
    <row r="23" spans="2:24" s="7" customFormat="1" ht="18" customHeight="1" x14ac:dyDescent="0.2">
      <c r="B23" s="26"/>
      <c r="C23" s="13" t="s">
        <v>42</v>
      </c>
      <c r="D23" s="20"/>
      <c r="E23"/>
      <c r="F23" s="240">
        <f>SUM(F16,F17)</f>
        <v>2552052.9176400001</v>
      </c>
      <c r="G23" s="243">
        <f>SUM(G16,G17)</f>
        <v>520328.80644000001</v>
      </c>
      <c r="H23" s="246">
        <f>SUM(H16,H17)</f>
        <v>517490.81101</v>
      </c>
      <c r="I23" s="236"/>
      <c r="J23" s="240">
        <f>SUM(J16,J17)</f>
        <v>2891783.6456500003</v>
      </c>
      <c r="K23" s="243">
        <f>SUM(K16,K17)</f>
        <v>1218719.0090199998</v>
      </c>
      <c r="L23" s="246">
        <f>SUM(L16,L17)</f>
        <v>1216659.7243199998</v>
      </c>
      <c r="M23" s="236"/>
      <c r="N23" s="249">
        <f t="shared" si="4"/>
        <v>20.388637039751188</v>
      </c>
      <c r="O23" s="250">
        <f t="shared" si="4"/>
        <v>20.277432628181842</v>
      </c>
      <c r="P23" s="250">
        <f t="shared" si="5"/>
        <v>42.144197435146033</v>
      </c>
      <c r="Q23" s="251">
        <f t="shared" si="5"/>
        <v>42.072985859442653</v>
      </c>
      <c r="R23" s="236"/>
      <c r="S23" s="249">
        <f t="shared" si="6"/>
        <v>-11.748137815256133</v>
      </c>
      <c r="T23" s="250">
        <f t="shared" si="6"/>
        <v>-57.305268680562513</v>
      </c>
      <c r="U23" s="251">
        <f t="shared" si="6"/>
        <v>-57.466265984991857</v>
      </c>
      <c r="V23" s="226"/>
      <c r="W23" s="226"/>
      <c r="X23" s="226"/>
    </row>
    <row r="24" spans="2:24" s="4" customFormat="1" ht="5.0999999999999996" customHeight="1" x14ac:dyDescent="0.2">
      <c r="B24" s="24"/>
      <c r="C24" s="12"/>
      <c r="D24" s="22"/>
      <c r="E24"/>
      <c r="F24" s="241"/>
      <c r="G24" s="244"/>
      <c r="H24" s="247"/>
      <c r="I24" s="236"/>
      <c r="J24" s="241"/>
      <c r="K24" s="244"/>
      <c r="L24" s="247"/>
      <c r="M24" s="236"/>
      <c r="N24" s="252"/>
      <c r="O24" s="253"/>
      <c r="P24" s="253"/>
      <c r="Q24" s="254"/>
      <c r="R24" s="236"/>
      <c r="S24" s="252"/>
      <c r="T24" s="253"/>
      <c r="U24" s="254"/>
      <c r="V24" s="212"/>
      <c r="W24" s="212"/>
      <c r="X24" s="212"/>
    </row>
    <row r="25" spans="2:24" s="4" customFormat="1" ht="18" customHeight="1" x14ac:dyDescent="0.2">
      <c r="B25" s="47"/>
      <c r="C25" s="48" t="s">
        <v>53</v>
      </c>
      <c r="D25" s="23"/>
      <c r="E25"/>
      <c r="F25" s="259">
        <f>SUM(F21,F22,F23)</f>
        <v>14345571.90601</v>
      </c>
      <c r="G25" s="260">
        <f>SUM(G21,G22,G23)</f>
        <v>9357526.3428099994</v>
      </c>
      <c r="H25" s="261">
        <f>SUM(H21,H22,H23)</f>
        <v>8338140.1630900009</v>
      </c>
      <c r="I25" s="236"/>
      <c r="J25" s="259">
        <f>SUM(J21,J22,J23)</f>
        <v>13086989.193739999</v>
      </c>
      <c r="K25" s="260">
        <f>SUM(K21,K22,K23)</f>
        <v>9512575.2722999994</v>
      </c>
      <c r="L25" s="261">
        <f>SUM(L21,L22,L23)</f>
        <v>8692907.0264299978</v>
      </c>
      <c r="M25" s="236"/>
      <c r="N25" s="262">
        <f>IF(+$F25=0," ",+G25/$F25*100)</f>
        <v>65.229371154521303</v>
      </c>
      <c r="O25" s="263">
        <f>IF(+$F25=0," ",+H25/$F25*100)</f>
        <v>58.123441977219336</v>
      </c>
      <c r="P25" s="263">
        <f>IF(+$J25=0," ",+K25/$J25*100)</f>
        <v>72.687270780740178</v>
      </c>
      <c r="Q25" s="264">
        <f>IF(+$J25=0," ",+L25/$J25*100)</f>
        <v>66.424040684530738</v>
      </c>
      <c r="R25" s="236"/>
      <c r="S25" s="262">
        <f>IF(+J25=0," ",(+F25/J25-1)*100)</f>
        <v>9.6170531941145665</v>
      </c>
      <c r="T25" s="263">
        <f>IF(+K25=0," ",(+G25/K25-1)*100)</f>
        <v>-1.6299364268001382</v>
      </c>
      <c r="U25" s="264">
        <f>IF(+L25=0," ",(+H25/L25-1)*100)</f>
        <v>-4.0811073011750914</v>
      </c>
      <c r="V25" s="212"/>
      <c r="W25" s="212"/>
      <c r="X25" s="212"/>
    </row>
    <row r="26" spans="2:24" ht="6" customHeight="1" x14ac:dyDescent="0.2"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177"/>
      <c r="W26" s="177"/>
      <c r="X26" s="177"/>
    </row>
    <row r="27" spans="2:24" s="4" customFormat="1" ht="14.25" x14ac:dyDescent="0.2">
      <c r="B27" s="212"/>
      <c r="C27" s="21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12"/>
      <c r="W27" s="212"/>
      <c r="X27" s="212"/>
    </row>
    <row r="28" spans="2:24" ht="15.75" customHeight="1" x14ac:dyDescent="0.2">
      <c r="B28" s="11"/>
      <c r="C28" s="176" t="s">
        <v>43</v>
      </c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177"/>
      <c r="W28" s="177"/>
      <c r="X28" s="177"/>
    </row>
    <row r="31" spans="2:24" x14ac:dyDescent="0.2">
      <c r="B31" s="212"/>
      <c r="C31" s="212"/>
      <c r="D31" s="212"/>
      <c r="E31" s="212"/>
      <c r="F31" s="229"/>
      <c r="G31" s="212"/>
      <c r="H31" s="212"/>
      <c r="I31" s="212"/>
      <c r="J31" s="229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177"/>
      <c r="W31" s="177"/>
      <c r="X31" s="177"/>
    </row>
    <row r="32" spans="2:24" x14ac:dyDescent="0.2">
      <c r="B32" s="212"/>
      <c r="C32" s="212"/>
      <c r="D32" s="212"/>
      <c r="E32" s="212"/>
      <c r="F32" s="229"/>
      <c r="G32" s="212"/>
      <c r="H32" s="212"/>
      <c r="I32" s="212"/>
      <c r="J32" s="229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177"/>
      <c r="W32" s="177"/>
      <c r="X32" s="177"/>
    </row>
    <row r="33" spans="6:10" x14ac:dyDescent="0.2">
      <c r="F33" s="229"/>
      <c r="G33" s="212"/>
      <c r="H33" s="212"/>
      <c r="I33" s="212"/>
      <c r="J33" s="229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>
      <selection activeCell="D33" sqref="D33"/>
    </sheetView>
  </sheetViews>
  <sheetFormatPr baseColWidth="10" defaultColWidth="12.5703125" defaultRowHeight="11.25" x14ac:dyDescent="0.2"/>
  <cols>
    <col min="1" max="1" width="4.140625" style="145" customWidth="1"/>
    <col min="2" max="2" width="4" style="145" customWidth="1"/>
    <col min="3" max="3" width="34.5703125" style="145" bestFit="1" customWidth="1"/>
    <col min="4" max="4" width="2.7109375" style="145" customWidth="1"/>
    <col min="5" max="5" width="18.7109375" style="145" customWidth="1"/>
    <col min="6" max="6" width="2.7109375" style="145" customWidth="1"/>
    <col min="7" max="7" width="18.7109375" style="145" customWidth="1"/>
    <col min="8" max="8" width="2.7109375" style="145" customWidth="1"/>
    <col min="9" max="9" width="18.7109375" style="145" customWidth="1"/>
    <col min="10" max="16384" width="12.5703125" style="145"/>
  </cols>
  <sheetData>
    <row r="1" spans="1:9" s="175" customFormat="1" ht="15.75" x14ac:dyDescent="0.25">
      <c r="A1" s="174"/>
      <c r="B1" s="170" t="s">
        <v>1</v>
      </c>
      <c r="C1" s="174"/>
      <c r="D1" s="174"/>
      <c r="E1" s="174"/>
      <c r="F1" s="174"/>
      <c r="G1" s="174"/>
      <c r="H1" s="174"/>
      <c r="I1" s="171" t="str">
        <f>Índice!B8</f>
        <v>3er Trimestre 2022</v>
      </c>
    </row>
    <row r="2" spans="1:9" ht="18" x14ac:dyDescent="0.2">
      <c r="A2" s="146"/>
      <c r="B2" s="311" t="s">
        <v>54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">
      <c r="A3" s="146"/>
      <c r="B3" s="147"/>
      <c r="C3" s="146"/>
      <c r="D3" s="146"/>
      <c r="E3" s="146"/>
      <c r="F3" s="146"/>
      <c r="G3" s="164" t="s">
        <v>12</v>
      </c>
      <c r="H3"/>
      <c r="I3" s="146"/>
    </row>
    <row r="4" spans="1:9" ht="32.1" customHeight="1" x14ac:dyDescent="0.2">
      <c r="A4" s="86"/>
      <c r="B4" s="148"/>
      <c r="C4" s="234"/>
      <c r="D4" s="86"/>
      <c r="E4" s="160">
        <v>2022</v>
      </c>
      <c r="F4"/>
      <c r="G4" s="160">
        <v>2021</v>
      </c>
      <c r="H4"/>
      <c r="I4" s="162" t="s">
        <v>212</v>
      </c>
    </row>
    <row r="5" spans="1:9" ht="9" customHeight="1" x14ac:dyDescent="0.2">
      <c r="A5" s="86"/>
      <c r="B5" s="148"/>
      <c r="C5" s="234"/>
      <c r="D5" s="86"/>
      <c r="F5"/>
      <c r="H5"/>
    </row>
    <row r="6" spans="1:9" ht="19.5" customHeight="1" x14ac:dyDescent="0.2">
      <c r="A6" s="86"/>
      <c r="B6" s="312" t="s">
        <v>55</v>
      </c>
      <c r="C6" s="313"/>
      <c r="D6" s="86"/>
      <c r="E6" s="337">
        <f>SUM('[1]consolidado GV-DDFF'!H6:H10)</f>
        <v>8601470.4373700004</v>
      </c>
      <c r="F6" s="236"/>
      <c r="G6" s="337">
        <f>SUM('[1]consolidado GV-DDFF'!Q6:Q10)</f>
        <v>8192884.37696</v>
      </c>
      <c r="H6" s="236"/>
      <c r="I6" s="338">
        <f t="shared" ref="I6:I26" si="0">IF(E6=0," ",(+E6/G6-1)*100)</f>
        <v>4.9870844211963306</v>
      </c>
    </row>
    <row r="7" spans="1:9" ht="19.5" customHeight="1" x14ac:dyDescent="0.2">
      <c r="A7" s="86"/>
      <c r="B7" s="314" t="s">
        <v>56</v>
      </c>
      <c r="C7" s="315"/>
      <c r="D7" s="86"/>
      <c r="E7" s="339">
        <f>SUM(E8:E11)</f>
        <v>7776006.5668199994</v>
      </c>
      <c r="F7" s="236"/>
      <c r="G7" s="339">
        <f>SUM(G8:G11)</f>
        <v>7408572.7203000002</v>
      </c>
      <c r="H7" s="236"/>
      <c r="I7" s="340">
        <f t="shared" si="0"/>
        <v>4.9595767010993219</v>
      </c>
    </row>
    <row r="8" spans="1:9" ht="12.75" x14ac:dyDescent="0.2">
      <c r="A8" s="86"/>
      <c r="B8" s="149"/>
      <c r="C8" s="150" t="s">
        <v>57</v>
      </c>
      <c r="D8" s="86"/>
      <c r="E8" s="341">
        <f>'[1]consolidado GV-DDFF'!H21</f>
        <v>1793309.0581700001</v>
      </c>
      <c r="F8" s="236"/>
      <c r="G8" s="341">
        <f>'[1]consolidado GV-DDFF'!Q21</f>
        <v>1695300.2278799999</v>
      </c>
      <c r="H8" s="236"/>
      <c r="I8" s="342">
        <f t="shared" si="0"/>
        <v>5.7812078756434682</v>
      </c>
    </row>
    <row r="9" spans="1:9" ht="12.75" x14ac:dyDescent="0.2">
      <c r="A9" s="86"/>
      <c r="B9" s="149"/>
      <c r="C9" s="150" t="s">
        <v>58</v>
      </c>
      <c r="D9" s="86"/>
      <c r="E9" s="341">
        <f>'[1]consolidado GV-DDFF'!H22</f>
        <v>2935742.3953</v>
      </c>
      <c r="F9" s="236"/>
      <c r="G9" s="341">
        <f>'[1]consolidado GV-DDFF'!Q22</f>
        <v>2846588.0461300001</v>
      </c>
      <c r="H9" s="236"/>
      <c r="I9" s="342">
        <f t="shared" si="0"/>
        <v>3.1319723024624935</v>
      </c>
    </row>
    <row r="10" spans="1:9" ht="12.75" x14ac:dyDescent="0.2">
      <c r="A10" s="86"/>
      <c r="B10" s="149"/>
      <c r="C10" s="150" t="s">
        <v>59</v>
      </c>
      <c r="D10" s="86"/>
      <c r="E10" s="341">
        <f>'[1]consolidado GV-DDFF'!H23</f>
        <v>102191.75584</v>
      </c>
      <c r="F10" s="236"/>
      <c r="G10" s="341">
        <f>'[1]consolidado GV-DDFF'!Q23</f>
        <v>125391.04131000002</v>
      </c>
      <c r="H10" s="236"/>
      <c r="I10" s="342">
        <f t="shared" si="0"/>
        <v>-18.501549415037722</v>
      </c>
    </row>
    <row r="11" spans="1:9" ht="12.75" x14ac:dyDescent="0.2">
      <c r="A11" s="86"/>
      <c r="B11" s="149"/>
      <c r="C11" s="150" t="s">
        <v>60</v>
      </c>
      <c r="D11" s="86"/>
      <c r="E11" s="341">
        <f>'[1]consolidado GV-DDFF'!H24</f>
        <v>2944763.35751</v>
      </c>
      <c r="F11" s="236"/>
      <c r="G11" s="341">
        <f>'[1]consolidado GV-DDFF'!Q24</f>
        <v>2741293.4049800001</v>
      </c>
      <c r="H11" s="236"/>
      <c r="I11" s="342">
        <f t="shared" si="0"/>
        <v>7.4224069616321886</v>
      </c>
    </row>
    <row r="12" spans="1:9" ht="19.5" customHeight="1" x14ac:dyDescent="0.2">
      <c r="A12" s="86"/>
      <c r="B12" s="314" t="s">
        <v>61</v>
      </c>
      <c r="C12" s="315"/>
      <c r="D12" s="86"/>
      <c r="E12" s="339">
        <f>+E6-E7</f>
        <v>825463.87055000104</v>
      </c>
      <c r="F12" s="236"/>
      <c r="G12" s="339">
        <f>+G6-G7</f>
        <v>784311.65665999986</v>
      </c>
      <c r="H12" s="236"/>
      <c r="I12" s="342">
        <f t="shared" si="0"/>
        <v>5.2469211110859115</v>
      </c>
    </row>
    <row r="13" spans="1:9" ht="19.5" customHeight="1" x14ac:dyDescent="0.2">
      <c r="A13" s="86"/>
      <c r="B13" s="314" t="s">
        <v>62</v>
      </c>
      <c r="C13" s="315"/>
      <c r="D13" s="86"/>
      <c r="E13" s="343">
        <f>SUM('[1]consolidado GV-DDFF'!H11:H12)</f>
        <v>235727.09900000002</v>
      </c>
      <c r="F13" s="236"/>
      <c r="G13" s="343">
        <f>SUM('[1]consolidado GV-DDFF'!Q11:Q12)</f>
        <v>100971.88631999999</v>
      </c>
      <c r="H13" s="236"/>
      <c r="I13" s="340">
        <f t="shared" si="0"/>
        <v>133.45815116589378</v>
      </c>
    </row>
    <row r="14" spans="1:9" ht="19.5" customHeight="1" x14ac:dyDescent="0.2">
      <c r="A14" s="86"/>
      <c r="B14" s="314" t="s">
        <v>63</v>
      </c>
      <c r="C14" s="315"/>
      <c r="D14" s="86"/>
      <c r="E14" s="343">
        <f>+E15+E16</f>
        <v>563788.70772000006</v>
      </c>
      <c r="F14" s="236"/>
      <c r="G14" s="343">
        <f>+G15+G16</f>
        <v>357500.62307999993</v>
      </c>
      <c r="H14" s="236"/>
      <c r="I14" s="340">
        <f t="shared" si="0"/>
        <v>57.702860169236089</v>
      </c>
    </row>
    <row r="15" spans="1:9" ht="12.75" x14ac:dyDescent="0.2">
      <c r="A15" s="86"/>
      <c r="B15" s="235"/>
      <c r="C15" s="150" t="s">
        <v>64</v>
      </c>
      <c r="D15" s="86"/>
      <c r="E15" s="341">
        <f>'[1]consolidado GV-DDFF'!H25</f>
        <v>67583.907390000008</v>
      </c>
      <c r="F15" s="236"/>
      <c r="G15" s="341">
        <f>'[1]consolidado GV-DDFF'!Q25</f>
        <v>78678.779779999997</v>
      </c>
      <c r="H15" s="236"/>
      <c r="I15" s="342">
        <f t="shared" si="0"/>
        <v>-14.10147999374577</v>
      </c>
    </row>
    <row r="16" spans="1:9" ht="12.75" x14ac:dyDescent="0.2">
      <c r="A16" s="86"/>
      <c r="B16" s="235"/>
      <c r="C16" s="150" t="s">
        <v>65</v>
      </c>
      <c r="D16" s="86"/>
      <c r="E16" s="341">
        <f>'[1]consolidado GV-DDFF'!H26</f>
        <v>496204.80033</v>
      </c>
      <c r="F16" s="236"/>
      <c r="G16" s="341">
        <f>'[1]consolidado GV-DDFF'!Q26</f>
        <v>278821.84329999995</v>
      </c>
      <c r="H16" s="236"/>
      <c r="I16" s="342">
        <f t="shared" si="0"/>
        <v>77.964823149133849</v>
      </c>
    </row>
    <row r="17" spans="1:10" ht="19.5" customHeight="1" x14ac:dyDescent="0.2">
      <c r="A17" s="86"/>
      <c r="B17" s="316" t="s">
        <v>66</v>
      </c>
      <c r="C17" s="317"/>
      <c r="D17" s="86"/>
      <c r="E17" s="339">
        <f>+E12+E13-E14</f>
        <v>497402.26183000091</v>
      </c>
      <c r="F17" s="236"/>
      <c r="G17" s="339">
        <f>+G12+G13-G14</f>
        <v>527782.91989999998</v>
      </c>
      <c r="H17" s="236"/>
      <c r="I17" s="340">
        <f t="shared" si="0"/>
        <v>-5.7562791300171945</v>
      </c>
    </row>
    <row r="18" spans="1:10" ht="19.5" customHeight="1" x14ac:dyDescent="0.2">
      <c r="A18" s="86"/>
      <c r="B18" s="314" t="s">
        <v>67</v>
      </c>
      <c r="C18" s="315"/>
      <c r="D18" s="86"/>
      <c r="E18" s="343">
        <f>+E19-E20</f>
        <v>-32685.77594</v>
      </c>
      <c r="F18" s="236"/>
      <c r="G18" s="339">
        <f>+G19-G20</f>
        <v>11475.157490000005</v>
      </c>
      <c r="H18" s="236"/>
      <c r="I18" s="342" t="s">
        <v>199</v>
      </c>
    </row>
    <row r="19" spans="1:10" ht="12.75" x14ac:dyDescent="0.2">
      <c r="A19" s="86"/>
      <c r="B19" s="235"/>
      <c r="C19" s="150" t="s">
        <v>68</v>
      </c>
      <c r="D19" s="86"/>
      <c r="E19" s="344">
        <f>'[1]consolidado GV-DDFF'!H13</f>
        <v>23713.80644</v>
      </c>
      <c r="F19" s="236"/>
      <c r="G19" s="341">
        <f>'[1]consolidado GV-DDFF'!Q13</f>
        <v>53609.1734</v>
      </c>
      <c r="H19" s="236"/>
      <c r="I19" s="342">
        <f t="shared" si="0"/>
        <v>-55.765394360659926</v>
      </c>
    </row>
    <row r="20" spans="1:10" ht="12.75" x14ac:dyDescent="0.2">
      <c r="A20" s="86"/>
      <c r="B20" s="235"/>
      <c r="C20" s="150" t="s">
        <v>69</v>
      </c>
      <c r="D20" s="86"/>
      <c r="E20" s="344">
        <f>'[1]consolidado GV-DDFF'!H27</f>
        <v>56399.58238</v>
      </c>
      <c r="F20" s="236"/>
      <c r="G20" s="341">
        <f>'[1]consolidado GV-DDFF'!Q27</f>
        <v>42134.015909999995</v>
      </c>
      <c r="H20" s="236"/>
      <c r="I20" s="342">
        <f t="shared" si="0"/>
        <v>33.857599760895909</v>
      </c>
    </row>
    <row r="21" spans="1:10" ht="19.5" customHeight="1" x14ac:dyDescent="0.2">
      <c r="A21" s="86"/>
      <c r="B21" s="314" t="s">
        <v>70</v>
      </c>
      <c r="C21" s="315"/>
      <c r="D21" s="86"/>
      <c r="E21" s="343">
        <f>+E22-E23</f>
        <v>128285.33332999999</v>
      </c>
      <c r="F21" s="236"/>
      <c r="G21" s="339">
        <f>+G22-G23</f>
        <v>694943.16894999985</v>
      </c>
      <c r="H21" s="236"/>
      <c r="I21" s="342">
        <f t="shared" si="0"/>
        <v>-81.540169173282436</v>
      </c>
    </row>
    <row r="22" spans="1:10" ht="12.75" x14ac:dyDescent="0.2">
      <c r="A22" s="86"/>
      <c r="B22" s="235"/>
      <c r="C22" s="150" t="s">
        <v>71</v>
      </c>
      <c r="D22" s="86"/>
      <c r="E22" s="344">
        <f>'[1]consolidado GV-DDFF'!H14</f>
        <v>496615</v>
      </c>
      <c r="F22" s="236"/>
      <c r="G22" s="341">
        <f>'[1]consolidado GV-DDFF'!Q14</f>
        <v>1165109.8356199998</v>
      </c>
      <c r="H22" s="236"/>
      <c r="I22" s="342">
        <f t="shared" si="0"/>
        <v>-57.376121562330475</v>
      </c>
    </row>
    <row r="23" spans="1:10" ht="12.75" x14ac:dyDescent="0.2">
      <c r="A23" s="86"/>
      <c r="B23" s="235"/>
      <c r="C23" s="150" t="s">
        <v>72</v>
      </c>
      <c r="D23" s="86"/>
      <c r="E23" s="345">
        <f>'[1]consolidado GV-DDFF'!H28</f>
        <v>368329.66667000001</v>
      </c>
      <c r="F23" s="236"/>
      <c r="G23" s="281">
        <f>'[1]consolidado GV-DDFF'!Q28</f>
        <v>470166.66667000001</v>
      </c>
      <c r="H23" s="236"/>
      <c r="I23" s="342">
        <f t="shared" si="0"/>
        <v>-21.659766040257644</v>
      </c>
    </row>
    <row r="24" spans="1:10" ht="19.5" customHeight="1" x14ac:dyDescent="0.2">
      <c r="A24" s="86"/>
      <c r="B24" s="314" t="s">
        <v>73</v>
      </c>
      <c r="C24" s="315"/>
      <c r="D24" s="86"/>
      <c r="E24" s="343">
        <f>+E17+E18+E21</f>
        <v>593001.81922000088</v>
      </c>
      <c r="F24" s="236"/>
      <c r="G24" s="339">
        <f>+G17+G21+G18</f>
        <v>1234201.2463399998</v>
      </c>
      <c r="H24" s="236"/>
      <c r="I24" s="340">
        <f t="shared" si="0"/>
        <v>-51.952583018487751</v>
      </c>
    </row>
    <row r="25" spans="1:10" ht="12.75" x14ac:dyDescent="0.2">
      <c r="A25" s="86"/>
      <c r="B25" s="235"/>
      <c r="C25" s="150" t="s">
        <v>74</v>
      </c>
      <c r="D25" s="86"/>
      <c r="E25" s="344">
        <f>'[1]gastos GV'!G18-'[1]gastos GV'!H18</f>
        <v>26768.002840001136</v>
      </c>
      <c r="F25" s="236"/>
      <c r="G25" s="341">
        <f>+'[1]gastos GV'!K18-'[1]gastos GV'!L18</f>
        <v>191549.39662000071</v>
      </c>
      <c r="H25" s="236"/>
      <c r="I25" s="342">
        <f t="shared" si="0"/>
        <v>-86.02553528628232</v>
      </c>
      <c r="J25" s="187"/>
    </row>
    <row r="26" spans="1:10" ht="12.75" x14ac:dyDescent="0.2">
      <c r="A26" s="86"/>
      <c r="B26" s="235"/>
      <c r="C26" s="150" t="s">
        <v>75</v>
      </c>
      <c r="D26" s="86"/>
      <c r="E26" s="344">
        <f>'[1]ingresos GV'!G19-'[1]ingresos GV'!H19</f>
        <v>1019386.1797199994</v>
      </c>
      <c r="F26" s="236"/>
      <c r="G26" s="341">
        <f>+'[1]ingresos GV'!K19-'[1]ingresos GV'!L19</f>
        <v>819668.24587000161</v>
      </c>
      <c r="H26" s="236"/>
      <c r="I26" s="342">
        <f t="shared" si="0"/>
        <v>24.365703424074425</v>
      </c>
    </row>
    <row r="27" spans="1:10" ht="30" customHeight="1" x14ac:dyDescent="0.2">
      <c r="A27" s="86"/>
      <c r="B27" s="320" t="s">
        <v>76</v>
      </c>
      <c r="C27" s="321"/>
      <c r="D27" s="86"/>
      <c r="E27" s="346">
        <f>+E24+E25-E26</f>
        <v>-399616.35765999742</v>
      </c>
      <c r="F27" s="236"/>
      <c r="G27" s="346">
        <f>+G24+G25-G26</f>
        <v>606082.39708999894</v>
      </c>
      <c r="H27" s="236"/>
      <c r="I27" s="347" t="s">
        <v>203</v>
      </c>
    </row>
    <row r="28" spans="1:10" s="185" customFormat="1" ht="23.45" customHeight="1" x14ac:dyDescent="0.2">
      <c r="B28" s="318"/>
      <c r="C28" s="319"/>
      <c r="D28" s="319"/>
      <c r="E28" s="319"/>
      <c r="F28" s="319"/>
      <c r="G28" s="319"/>
      <c r="H28" s="319"/>
      <c r="I28" s="319"/>
      <c r="J28" s="186"/>
    </row>
    <row r="29" spans="1:10" ht="19.899999999999999" customHeight="1" x14ac:dyDescent="0.2">
      <c r="C29" s="176" t="s">
        <v>43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5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N93" sqref="N93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70" customFormat="1" x14ac:dyDescent="0.2">
      <c r="B1" s="170" t="s">
        <v>1</v>
      </c>
      <c r="N1" s="171" t="str">
        <f>Índice!B8</f>
        <v>3er Trimestre 2022</v>
      </c>
    </row>
    <row r="2" spans="1:255" ht="18" customHeight="1" x14ac:dyDescent="0.2">
      <c r="A2" s="57"/>
      <c r="B2" s="105" t="s">
        <v>77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255" ht="13.5" customHeight="1" x14ac:dyDescent="0.2">
      <c r="A3" s="57"/>
      <c r="B3" s="106" t="s">
        <v>78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81</v>
      </c>
      <c r="D5" s="108" t="s">
        <v>82</v>
      </c>
      <c r="E5" s="108" t="s">
        <v>83</v>
      </c>
      <c r="F5" s="108" t="s">
        <v>84</v>
      </c>
      <c r="G5" s="109" t="s">
        <v>85</v>
      </c>
      <c r="H5" s="108" t="s">
        <v>86</v>
      </c>
      <c r="I5" s="108" t="s">
        <v>87</v>
      </c>
      <c r="J5" s="109" t="s">
        <v>88</v>
      </c>
      <c r="K5" s="108" t="s">
        <v>89</v>
      </c>
      <c r="L5" s="108" t="s">
        <v>90</v>
      </c>
      <c r="M5" s="109" t="s">
        <v>91</v>
      </c>
      <c r="N5" s="110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90" t="s">
        <v>93</v>
      </c>
      <c r="C7" s="191">
        <v>840192</v>
      </c>
      <c r="D7" s="191">
        <v>140625</v>
      </c>
      <c r="E7" s="191">
        <v>176867</v>
      </c>
      <c r="F7" s="191">
        <v>1984272</v>
      </c>
      <c r="G7" s="191">
        <v>3141956</v>
      </c>
      <c r="H7" s="191">
        <v>286425</v>
      </c>
      <c r="I7" s="191">
        <v>326963</v>
      </c>
      <c r="J7" s="191">
        <v>613388</v>
      </c>
      <c r="K7" s="191">
        <v>117658</v>
      </c>
      <c r="L7" s="191">
        <v>213456</v>
      </c>
      <c r="M7" s="191">
        <v>331113</v>
      </c>
      <c r="N7" s="192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90" t="s">
        <v>94</v>
      </c>
      <c r="C8" s="191">
        <v>918256</v>
      </c>
      <c r="D8" s="191">
        <v>246469</v>
      </c>
      <c r="E8" s="191">
        <v>174174</v>
      </c>
      <c r="F8" s="191">
        <v>2036006</v>
      </c>
      <c r="G8" s="191">
        <v>3374906</v>
      </c>
      <c r="H8" s="191">
        <v>269861</v>
      </c>
      <c r="I8" s="191">
        <v>361766</v>
      </c>
      <c r="J8" s="191">
        <v>631627</v>
      </c>
      <c r="K8" s="191">
        <v>76154</v>
      </c>
      <c r="L8" s="191">
        <v>179648</v>
      </c>
      <c r="M8" s="191">
        <v>255802</v>
      </c>
      <c r="N8" s="192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90" t="s">
        <v>95</v>
      </c>
      <c r="C9" s="191">
        <v>973395</v>
      </c>
      <c r="D9" s="191">
        <v>262597</v>
      </c>
      <c r="E9" s="191">
        <v>161370</v>
      </c>
      <c r="F9" s="191">
        <v>2056212</v>
      </c>
      <c r="G9" s="191">
        <v>3453574</v>
      </c>
      <c r="H9" s="191">
        <v>224496</v>
      </c>
      <c r="I9" s="191">
        <v>495571</v>
      </c>
      <c r="J9" s="191">
        <v>720067</v>
      </c>
      <c r="K9" s="191">
        <v>83511</v>
      </c>
      <c r="L9" s="191">
        <v>71671</v>
      </c>
      <c r="M9" s="191">
        <v>155182</v>
      </c>
      <c r="N9" s="192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90" t="s">
        <v>96</v>
      </c>
      <c r="C10" s="191">
        <v>1033048</v>
      </c>
      <c r="D10" s="191">
        <v>1313780</v>
      </c>
      <c r="E10" s="191">
        <v>146018</v>
      </c>
      <c r="F10" s="191">
        <v>1134042</v>
      </c>
      <c r="G10" s="191">
        <v>3626887</v>
      </c>
      <c r="H10" s="191">
        <v>218996</v>
      </c>
      <c r="I10" s="191">
        <v>510711</v>
      </c>
      <c r="J10" s="191">
        <v>729707</v>
      </c>
      <c r="K10" s="191">
        <v>101206</v>
      </c>
      <c r="L10" s="191">
        <v>191122</v>
      </c>
      <c r="M10" s="191">
        <v>292328</v>
      </c>
      <c r="N10" s="192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90" t="s">
        <v>97</v>
      </c>
      <c r="C11" s="191">
        <v>1167562</v>
      </c>
      <c r="D11" s="191">
        <v>1367809</v>
      </c>
      <c r="E11" s="191">
        <v>118840</v>
      </c>
      <c r="F11" s="191">
        <v>1188953</v>
      </c>
      <c r="G11" s="191">
        <v>3843164</v>
      </c>
      <c r="H11" s="191">
        <v>201027</v>
      </c>
      <c r="I11" s="191">
        <v>453269</v>
      </c>
      <c r="J11" s="191">
        <v>654296</v>
      </c>
      <c r="K11" s="191">
        <v>175958</v>
      </c>
      <c r="L11" s="191">
        <v>311024</v>
      </c>
      <c r="M11" s="191">
        <v>486982</v>
      </c>
      <c r="N11" s="192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90" t="s">
        <v>98</v>
      </c>
      <c r="C12" s="191">
        <v>1155613</v>
      </c>
      <c r="D12" s="191">
        <v>1470537</v>
      </c>
      <c r="E12" s="191">
        <v>101461</v>
      </c>
      <c r="F12" s="191">
        <v>1304611</v>
      </c>
      <c r="G12" s="191">
        <v>4032222</v>
      </c>
      <c r="H12" s="191">
        <v>221118</v>
      </c>
      <c r="I12" s="191">
        <v>530010</v>
      </c>
      <c r="J12" s="191">
        <v>751128</v>
      </c>
      <c r="K12" s="191">
        <v>183573</v>
      </c>
      <c r="L12" s="191">
        <v>330557</v>
      </c>
      <c r="M12" s="191">
        <v>514130</v>
      </c>
      <c r="N12" s="192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90" t="s">
        <v>99</v>
      </c>
      <c r="C13" s="191">
        <v>1237103</v>
      </c>
      <c r="D13" s="191">
        <v>1638897</v>
      </c>
      <c r="E13" s="191">
        <v>84969</v>
      </c>
      <c r="F13" s="191">
        <v>1392055</v>
      </c>
      <c r="G13" s="191">
        <v>4353025</v>
      </c>
      <c r="H13" s="191">
        <v>229305</v>
      </c>
      <c r="I13" s="191">
        <v>531503</v>
      </c>
      <c r="J13" s="191">
        <v>760809</v>
      </c>
      <c r="K13" s="191">
        <v>220006</v>
      </c>
      <c r="L13" s="191">
        <v>390658</v>
      </c>
      <c r="M13" s="191">
        <v>610664</v>
      </c>
      <c r="N13" s="192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90" t="s">
        <v>100</v>
      </c>
      <c r="C14" s="191">
        <v>1288433</v>
      </c>
      <c r="D14" s="191">
        <v>1817468</v>
      </c>
      <c r="E14" s="191">
        <v>59498</v>
      </c>
      <c r="F14" s="191">
        <v>1591812</v>
      </c>
      <c r="G14" s="191">
        <v>4757212</v>
      </c>
      <c r="H14" s="191">
        <v>233963</v>
      </c>
      <c r="I14" s="191">
        <v>553511</v>
      </c>
      <c r="J14" s="191">
        <v>787474</v>
      </c>
      <c r="K14" s="191">
        <v>259160</v>
      </c>
      <c r="L14" s="191">
        <v>222461</v>
      </c>
      <c r="M14" s="191">
        <v>481620</v>
      </c>
      <c r="N14" s="192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193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1348434.1883399999</v>
      </c>
      <c r="D18" s="191">
        <v>1974442.8287599999</v>
      </c>
      <c r="E18" s="191">
        <v>69564.436310000005</v>
      </c>
      <c r="F18" s="191">
        <v>1861173.28149</v>
      </c>
      <c r="G18" s="191">
        <v>5253614.7348999996</v>
      </c>
      <c r="H18" s="191">
        <v>239035.02827000001</v>
      </c>
      <c r="I18" s="191">
        <v>574822.55500000005</v>
      </c>
      <c r="J18" s="191">
        <v>813857.58327000006</v>
      </c>
      <c r="K18" s="191">
        <v>196111.84375999999</v>
      </c>
      <c r="L18" s="191">
        <v>128922.3251</v>
      </c>
      <c r="M18" s="191">
        <v>325034.16885999998</v>
      </c>
      <c r="N18" s="192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193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>
        <v>1392779</v>
      </c>
      <c r="D22" s="191">
        <v>2108648</v>
      </c>
      <c r="E22" s="191">
        <v>71715</v>
      </c>
      <c r="F22" s="191">
        <v>2078100</v>
      </c>
      <c r="G22" s="191">
        <v>5651242</v>
      </c>
      <c r="H22" s="191">
        <v>246983</v>
      </c>
      <c r="I22" s="191">
        <v>573826</v>
      </c>
      <c r="J22" s="191">
        <v>820809</v>
      </c>
      <c r="K22" s="191">
        <v>137321</v>
      </c>
      <c r="L22" s="191">
        <v>115935</v>
      </c>
      <c r="M22" s="191">
        <v>253256</v>
      </c>
      <c r="N22" s="192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193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1468517.966</v>
      </c>
      <c r="D26" s="191">
        <v>2256781.3050000002</v>
      </c>
      <c r="E26" s="191">
        <v>60129.425000000003</v>
      </c>
      <c r="F26" s="191">
        <v>2290310.4219999998</v>
      </c>
      <c r="G26" s="191">
        <v>6075739.1179999998</v>
      </c>
      <c r="H26" s="191">
        <v>271504.891</v>
      </c>
      <c r="I26" s="191">
        <v>569532.11495000008</v>
      </c>
      <c r="J26" s="191">
        <v>841037.00595000014</v>
      </c>
      <c r="K26" s="191">
        <v>165416.29058999999</v>
      </c>
      <c r="L26" s="191">
        <v>230718.63018000001</v>
      </c>
      <c r="M26" s="191">
        <v>396134.92076999997</v>
      </c>
      <c r="N26" s="192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93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193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190" t="s">
        <v>116</v>
      </c>
      <c r="C30" s="191">
        <v>1553899.4210000001</v>
      </c>
      <c r="D30" s="191">
        <v>2461989.128</v>
      </c>
      <c r="E30" s="191">
        <v>42363.413</v>
      </c>
      <c r="F30" s="191">
        <v>2480229.5490000001</v>
      </c>
      <c r="G30" s="191">
        <v>6538481.5109999999</v>
      </c>
      <c r="H30" s="191">
        <v>280433.58799999999</v>
      </c>
      <c r="I30" s="191">
        <v>634023.76500000001</v>
      </c>
      <c r="J30" s="191">
        <v>914457.353</v>
      </c>
      <c r="K30" s="191">
        <v>134817.37100000001</v>
      </c>
      <c r="L30" s="191">
        <v>183182.179</v>
      </c>
      <c r="M30" s="191">
        <v>317999.55</v>
      </c>
      <c r="N30" s="192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193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1688303.9069999999</v>
      </c>
      <c r="D34" s="191">
        <v>2751917.895</v>
      </c>
      <c r="E34" s="191">
        <v>29128.455000000002</v>
      </c>
      <c r="F34" s="191">
        <v>2718063.2280000001</v>
      </c>
      <c r="G34" s="191">
        <v>7187413.4850000003</v>
      </c>
      <c r="H34" s="191">
        <v>316100.43900000001</v>
      </c>
      <c r="I34" s="191">
        <v>679754.80700000003</v>
      </c>
      <c r="J34" s="191">
        <v>995855.24600000004</v>
      </c>
      <c r="K34" s="191">
        <v>185101.84299999999</v>
      </c>
      <c r="L34" s="191">
        <v>216515.51199999999</v>
      </c>
      <c r="M34" s="191">
        <v>401617.35499999998</v>
      </c>
      <c r="N34" s="192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193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1815082.6869999999</v>
      </c>
      <c r="D38" s="191">
        <v>3072013.2510000002</v>
      </c>
      <c r="E38" s="191">
        <v>17659.73</v>
      </c>
      <c r="F38" s="191">
        <v>2887679.426</v>
      </c>
      <c r="G38" s="191">
        <v>7792435.0940000005</v>
      </c>
      <c r="H38" s="191">
        <v>317645.99</v>
      </c>
      <c r="I38" s="191">
        <v>925425.58700000006</v>
      </c>
      <c r="J38" s="191">
        <v>1243071.577</v>
      </c>
      <c r="K38" s="191">
        <v>104924.56200000001</v>
      </c>
      <c r="L38" s="191">
        <v>176869.08799999999</v>
      </c>
      <c r="M38" s="191">
        <v>281793.65000000002</v>
      </c>
      <c r="N38" s="192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193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1930850.8359999999</v>
      </c>
      <c r="D42" s="191">
        <v>3383809.8560000001</v>
      </c>
      <c r="E42" s="191">
        <v>24388.558000000001</v>
      </c>
      <c r="F42" s="191">
        <v>3261843.176</v>
      </c>
      <c r="G42" s="191">
        <v>8600892.425999999</v>
      </c>
      <c r="H42" s="191">
        <v>350732.641</v>
      </c>
      <c r="I42" s="191">
        <v>1059523.1100000001</v>
      </c>
      <c r="J42" s="191">
        <v>1410255.7510000002</v>
      </c>
      <c r="K42" s="191">
        <v>232208.94699999999</v>
      </c>
      <c r="L42" s="191">
        <v>61150</v>
      </c>
      <c r="M42" s="191">
        <v>293358.94699999999</v>
      </c>
      <c r="N42" s="192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193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1915485.0419999999</v>
      </c>
      <c r="D46" s="191">
        <v>3378408.699</v>
      </c>
      <c r="E46" s="191">
        <v>81412.595000000001</v>
      </c>
      <c r="F46" s="191">
        <v>3178090</v>
      </c>
      <c r="G46" s="191">
        <v>8553396.3359999992</v>
      </c>
      <c r="H46" s="191">
        <v>433462.33600000001</v>
      </c>
      <c r="I46" s="191">
        <v>1101892.4939999999</v>
      </c>
      <c r="J46" s="191">
        <v>1535354.83</v>
      </c>
      <c r="K46" s="191">
        <v>115155.251</v>
      </c>
      <c r="L46" s="191">
        <v>123650</v>
      </c>
      <c r="M46" s="191">
        <v>238805.25099999999</v>
      </c>
      <c r="N46" s="192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193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1905886.5430000001</v>
      </c>
      <c r="D50" s="191">
        <v>3349017.6869999999</v>
      </c>
      <c r="E50" s="191">
        <v>151704.68299999999</v>
      </c>
      <c r="F50" s="191">
        <v>3316873.071</v>
      </c>
      <c r="G50" s="191">
        <v>8723481.9840000011</v>
      </c>
      <c r="H50" s="191">
        <v>444611.75</v>
      </c>
      <c r="I50" s="191">
        <v>730068.80500000005</v>
      </c>
      <c r="J50" s="191">
        <v>1174680.5550000002</v>
      </c>
      <c r="K50" s="191">
        <v>105550.652</v>
      </c>
      <c r="L50" s="191">
        <v>169483.33300000001</v>
      </c>
      <c r="M50" s="191">
        <v>275033.98499999999</v>
      </c>
      <c r="N50" s="192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193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1781937</v>
      </c>
      <c r="D54" s="191">
        <v>3257516</v>
      </c>
      <c r="E54" s="191">
        <v>196679.00599999999</v>
      </c>
      <c r="F54" s="191">
        <v>3458134.9210000001</v>
      </c>
      <c r="G54" s="191">
        <v>8694266.9270000011</v>
      </c>
      <c r="H54" s="191">
        <v>519081.01299999998</v>
      </c>
      <c r="I54" s="191">
        <v>783579.52</v>
      </c>
      <c r="J54" s="191">
        <v>1302660.5330000001</v>
      </c>
      <c r="K54" s="191">
        <v>73510.724000000002</v>
      </c>
      <c r="L54" s="191">
        <v>174483.33300000001</v>
      </c>
      <c r="M54" s="191">
        <v>247994.05700000003</v>
      </c>
      <c r="N54" s="192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1867851.85</v>
      </c>
      <c r="D58" s="191">
        <v>3201299.3110000002</v>
      </c>
      <c r="E58" s="191">
        <v>221983.58600000001</v>
      </c>
      <c r="F58" s="191">
        <v>3002978.8289999999</v>
      </c>
      <c r="G58" s="191">
        <v>8294113.5760000004</v>
      </c>
      <c r="H58" s="191">
        <v>452645.57199999999</v>
      </c>
      <c r="I58" s="191">
        <v>457689.78899999999</v>
      </c>
      <c r="J58" s="191">
        <v>910335.36100000003</v>
      </c>
      <c r="K58" s="191">
        <v>175087.361</v>
      </c>
      <c r="L58" s="191">
        <v>199928.33300000001</v>
      </c>
      <c r="M58" s="191">
        <v>375015.69400000002</v>
      </c>
      <c r="N58" s="192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93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93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93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1884605.1769999999</v>
      </c>
      <c r="D62" s="191">
        <v>3285697.9619999998</v>
      </c>
      <c r="E62" s="191">
        <v>251774.04399999999</v>
      </c>
      <c r="F62" s="191">
        <v>3133802.7659999998</v>
      </c>
      <c r="G62" s="191">
        <v>8555879.9489999991</v>
      </c>
      <c r="H62" s="191">
        <v>332039.98300000001</v>
      </c>
      <c r="I62" s="191">
        <v>600792.88899999997</v>
      </c>
      <c r="J62" s="191">
        <v>932832.87199999997</v>
      </c>
      <c r="K62" s="191">
        <v>85020.076000000001</v>
      </c>
      <c r="L62" s="191">
        <v>479804.79100000003</v>
      </c>
      <c r="M62" s="191">
        <v>564824.86700000009</v>
      </c>
      <c r="N62" s="192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1929534.4790000001</v>
      </c>
      <c r="D66" s="191">
        <v>3308818.9049999998</v>
      </c>
      <c r="E66" s="191">
        <v>231054.58799999999</v>
      </c>
      <c r="F66" s="191">
        <v>3183751.6710000001</v>
      </c>
      <c r="G66" s="191">
        <v>8653159.6429999992</v>
      </c>
      <c r="H66" s="191">
        <v>206942.022</v>
      </c>
      <c r="I66" s="191">
        <v>542081.41799999995</v>
      </c>
      <c r="J66" s="191">
        <v>749023.44</v>
      </c>
      <c r="K66" s="191">
        <v>72965.297999999995</v>
      </c>
      <c r="L66" s="191">
        <v>686326.00300000003</v>
      </c>
      <c r="M66" s="191">
        <v>759291.30099999998</v>
      </c>
      <c r="N66" s="192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193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1972076.16</v>
      </c>
      <c r="D70" s="191">
        <v>3388325.13</v>
      </c>
      <c r="E70" s="191">
        <v>201624.44200000001</v>
      </c>
      <c r="F70" s="191">
        <v>3308510.96</v>
      </c>
      <c r="G70" s="191">
        <f t="shared" si="0"/>
        <v>8870536.6919999998</v>
      </c>
      <c r="H70" s="191">
        <v>228923.68599999999</v>
      </c>
      <c r="I70" s="191">
        <v>581564.61600000004</v>
      </c>
      <c r="J70" s="191">
        <f t="shared" si="1"/>
        <v>810488.30200000003</v>
      </c>
      <c r="K70" s="191">
        <v>111283.289</v>
      </c>
      <c r="L70" s="191">
        <v>572330.61499999999</v>
      </c>
      <c r="M70" s="191">
        <f t="shared" si="2"/>
        <v>683613.90399999998</v>
      </c>
      <c r="N70" s="192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193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193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193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2020970.7442599998</v>
      </c>
      <c r="D74" s="191">
        <v>3448880.7535499996</v>
      </c>
      <c r="E74" s="191">
        <v>185398.24828</v>
      </c>
      <c r="F74" s="191">
        <v>3509834.6214099997</v>
      </c>
      <c r="G74" s="191">
        <f t="shared" ref="G74" si="5">SUM(C74:F74)</f>
        <v>9165084.3674999997</v>
      </c>
      <c r="H74" s="191">
        <v>202005.91898999998</v>
      </c>
      <c r="I74" s="191">
        <v>697675.08358999994</v>
      </c>
      <c r="J74" s="191">
        <f t="shared" ref="J74:J76" si="6">SUM(H74:I74)</f>
        <v>899681.00257999985</v>
      </c>
      <c r="K74" s="191">
        <v>104945.44999000001</v>
      </c>
      <c r="L74" s="191">
        <v>654023.30734000006</v>
      </c>
      <c r="M74" s="191">
        <f t="shared" ref="M74" si="7">SUM(K74:L74)</f>
        <v>758968.75733000005</v>
      </c>
      <c r="N74" s="192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193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93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93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2043783.91</v>
      </c>
      <c r="D78" s="191">
        <v>3524471.1359999999</v>
      </c>
      <c r="E78" s="191">
        <v>180110.524</v>
      </c>
      <c r="F78" s="191">
        <v>3383589.102</v>
      </c>
      <c r="G78" s="191">
        <v>9131954.6720000003</v>
      </c>
      <c r="H78" s="191">
        <v>178621.628</v>
      </c>
      <c r="I78" s="191">
        <v>694347.19799999997</v>
      </c>
      <c r="J78" s="191">
        <v>872968.826</v>
      </c>
      <c r="K78" s="191">
        <v>97619.278000000006</v>
      </c>
      <c r="L78" s="191">
        <v>1215003.048</v>
      </c>
      <c r="M78" s="191">
        <v>1312622.3259999999</v>
      </c>
      <c r="N78" s="192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193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193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90" t="s">
        <v>201</v>
      </c>
      <c r="C82" s="191">
        <v>2161268</v>
      </c>
      <c r="D82" s="191">
        <v>3702055</v>
      </c>
      <c r="E82" s="191">
        <v>178698</v>
      </c>
      <c r="F82" s="191">
        <v>3486252</v>
      </c>
      <c r="G82" s="191">
        <v>9528273</v>
      </c>
      <c r="H82" s="191">
        <v>135067</v>
      </c>
      <c r="I82" s="191">
        <v>701507</v>
      </c>
      <c r="J82" s="191">
        <v>836575</v>
      </c>
      <c r="K82" s="191">
        <v>314033</v>
      </c>
      <c r="L82" s="191">
        <v>1359776</v>
      </c>
      <c r="M82" s="191">
        <v>1673809</v>
      </c>
      <c r="N82" s="192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8" customFormat="1" ht="14.1" customHeight="1" x14ac:dyDescent="0.2">
      <c r="A83" s="265"/>
      <c r="B83" s="193" t="s">
        <v>202</v>
      </c>
      <c r="C83" s="269">
        <v>505018.85009000002</v>
      </c>
      <c r="D83" s="269">
        <v>913663.97620999999</v>
      </c>
      <c r="E83" s="269">
        <v>44065.794780000004</v>
      </c>
      <c r="F83" s="269">
        <v>1018186.1776999999</v>
      </c>
      <c r="G83" s="269">
        <v>2480934.7987799998</v>
      </c>
      <c r="H83" s="269">
        <v>5092.4111800000001</v>
      </c>
      <c r="I83" s="269">
        <v>72882.672409999999</v>
      </c>
      <c r="J83" s="269">
        <v>77975.083589999995</v>
      </c>
      <c r="K83" s="269">
        <v>1491.49928</v>
      </c>
      <c r="L83" s="269">
        <v>436771.66667000001</v>
      </c>
      <c r="M83" s="269">
        <v>438263.16595</v>
      </c>
      <c r="N83" s="270">
        <v>2997173.0483199996</v>
      </c>
      <c r="O83" s="266"/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193" t="s">
        <v>204</v>
      </c>
      <c r="C84" s="269">
        <v>1116627.4796</v>
      </c>
      <c r="D84" s="269">
        <v>1821640.9448200001</v>
      </c>
      <c r="E84" s="269">
        <v>118289.19974000001</v>
      </c>
      <c r="F84" s="269">
        <v>1971604.3398999998</v>
      </c>
      <c r="G84" s="269">
        <v>5028161.9640600001</v>
      </c>
      <c r="H84" s="269">
        <v>42464.914739999993</v>
      </c>
      <c r="I84" s="269">
        <v>142697.75954</v>
      </c>
      <c r="J84" s="269">
        <v>185162.67427999998</v>
      </c>
      <c r="K84" s="269">
        <v>40399.342210000003</v>
      </c>
      <c r="L84" s="269">
        <v>556771.66667000006</v>
      </c>
      <c r="M84" s="269">
        <v>597171.0088800001</v>
      </c>
      <c r="N84" s="270">
        <v>5810495.6472200006</v>
      </c>
      <c r="O84" s="266"/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193" t="s">
        <v>205</v>
      </c>
      <c r="C85" s="269">
        <v>1626885.7080899996</v>
      </c>
      <c r="D85" s="269">
        <v>2649478.7037900006</v>
      </c>
      <c r="E85" s="269">
        <v>125647.66137</v>
      </c>
      <c r="F85" s="269">
        <v>2696954.1903199996</v>
      </c>
      <c r="G85" s="269">
        <v>7098966.2635699995</v>
      </c>
      <c r="H85" s="269">
        <v>62756.862659999999</v>
      </c>
      <c r="I85" s="269">
        <v>259995.10345999998</v>
      </c>
      <c r="J85" s="269">
        <v>322751.96612</v>
      </c>
      <c r="K85" s="269">
        <v>47357.162819999998</v>
      </c>
      <c r="L85" s="269">
        <v>616771.66667000006</v>
      </c>
      <c r="M85" s="269">
        <v>664128.82949000003</v>
      </c>
      <c r="N85" s="270">
        <v>8085847.0591799999</v>
      </c>
      <c r="O85" s="266"/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2242129.3060300001</v>
      </c>
      <c r="D86" s="191">
        <v>3958281.6309400001</v>
      </c>
      <c r="E86" s="191">
        <v>146018.18855000002</v>
      </c>
      <c r="F86" s="191">
        <v>3685859.9673200003</v>
      </c>
      <c r="G86" s="191">
        <v>10032289.092840001</v>
      </c>
      <c r="H86" s="191">
        <v>155054.18067000003</v>
      </c>
      <c r="I86" s="191">
        <v>685016.94186000002</v>
      </c>
      <c r="J86" s="191">
        <v>840071.12253000005</v>
      </c>
      <c r="K86" s="191">
        <v>220674.88099999999</v>
      </c>
      <c r="L86" s="191">
        <v>686639.30920000002</v>
      </c>
      <c r="M86" s="191">
        <v>907314.19020000007</v>
      </c>
      <c r="N86" s="192">
        <v>11779674.40557</v>
      </c>
      <c r="O86" s="266"/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193" t="s">
        <v>207</v>
      </c>
      <c r="C87" s="269">
        <v>524511.18350000004</v>
      </c>
      <c r="D87" s="269">
        <v>968625.09802999999</v>
      </c>
      <c r="E87" s="269">
        <v>32105.833340000005</v>
      </c>
      <c r="F87" s="269">
        <v>1020817.59846</v>
      </c>
      <c r="G87" s="269">
        <v>2546059.7133299997</v>
      </c>
      <c r="H87" s="269">
        <v>7644.6937300000009</v>
      </c>
      <c r="I87" s="269">
        <v>56767.808349999992</v>
      </c>
      <c r="J87" s="269">
        <v>64412.502079999991</v>
      </c>
      <c r="K87" s="269">
        <v>15873.37493</v>
      </c>
      <c r="L87" s="269">
        <v>36666.666669999999</v>
      </c>
      <c r="M87" s="269">
        <v>52540.041599999997</v>
      </c>
      <c r="N87" s="270">
        <v>2663012.2570099998</v>
      </c>
      <c r="O87" s="266"/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193" t="s">
        <v>208</v>
      </c>
      <c r="C88" s="269">
        <v>1166907.5909</v>
      </c>
      <c r="D88" s="269">
        <v>1973013.9485599999</v>
      </c>
      <c r="E88" s="269">
        <v>117126.91650000002</v>
      </c>
      <c r="F88" s="269">
        <v>2050922.6325200002</v>
      </c>
      <c r="G88" s="269">
        <v>5307971.0884799995</v>
      </c>
      <c r="H88" s="269">
        <v>52434.209470000002</v>
      </c>
      <c r="I88" s="269">
        <v>161184.17919999998</v>
      </c>
      <c r="J88" s="269">
        <v>213618.38866999999</v>
      </c>
      <c r="K88" s="269">
        <v>17333.046109999999</v>
      </c>
      <c r="L88" s="269">
        <v>410166.66667000001</v>
      </c>
      <c r="M88" s="269">
        <v>427499.71278</v>
      </c>
      <c r="N88" s="270">
        <v>5949089.1899299994</v>
      </c>
      <c r="O88" s="266"/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193" t="s">
        <v>209</v>
      </c>
      <c r="C89" s="269">
        <v>1695300.2278799999</v>
      </c>
      <c r="D89" s="269">
        <v>2846588.0461300001</v>
      </c>
      <c r="E89" s="269">
        <v>125391.04131000002</v>
      </c>
      <c r="F89" s="269">
        <v>2741293.4049800001</v>
      </c>
      <c r="G89" s="269">
        <v>7408572.7203000002</v>
      </c>
      <c r="H89" s="269">
        <v>78678.779779999997</v>
      </c>
      <c r="I89" s="269">
        <v>278821.84329999995</v>
      </c>
      <c r="J89" s="269">
        <v>357500.62307999993</v>
      </c>
      <c r="K89" s="269">
        <v>42134.015909999995</v>
      </c>
      <c r="L89" s="269">
        <v>470166.66667000001</v>
      </c>
      <c r="M89" s="269">
        <v>512300.68258000002</v>
      </c>
      <c r="N89" s="270">
        <v>8278374.0259600002</v>
      </c>
      <c r="O89" s="266"/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2359681.1541499998</v>
      </c>
      <c r="D90" s="191">
        <v>4226198.0228599999</v>
      </c>
      <c r="E90" s="191">
        <v>147559.36369999999</v>
      </c>
      <c r="F90" s="191">
        <v>4178518.2165100002</v>
      </c>
      <c r="G90" s="191">
        <v>10911956.75722</v>
      </c>
      <c r="H90" s="191">
        <v>196295.58037000001</v>
      </c>
      <c r="I90" s="191">
        <v>751650.11450000003</v>
      </c>
      <c r="J90" s="191">
        <v>947945.69487000001</v>
      </c>
      <c r="K90" s="191">
        <v>190013.59745999999</v>
      </c>
      <c r="L90" s="191">
        <v>668065.53078999999</v>
      </c>
      <c r="M90" s="191">
        <v>858079.12824999995</v>
      </c>
      <c r="N90" s="192">
        <v>12717981.58034</v>
      </c>
      <c r="O90" s="266"/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193" t="s">
        <v>213</v>
      </c>
      <c r="C91" s="269">
        <v>544726.21016000002</v>
      </c>
      <c r="D91" s="269">
        <v>950395.38859000104</v>
      </c>
      <c r="E91" s="269">
        <v>41428.080549999999</v>
      </c>
      <c r="F91" s="269">
        <v>814989.59436999995</v>
      </c>
      <c r="G91" s="269">
        <v>2351539.273670001</v>
      </c>
      <c r="H91" s="269">
        <v>5437.9311500000003</v>
      </c>
      <c r="I91" s="269">
        <v>60449.581479999993</v>
      </c>
      <c r="J91" s="269">
        <v>65887.512629999997</v>
      </c>
      <c r="K91" s="269">
        <v>11388.75122</v>
      </c>
      <c r="L91" s="269">
        <v>36666.666669999999</v>
      </c>
      <c r="M91" s="269">
        <v>48055.417889999997</v>
      </c>
      <c r="N91" s="270">
        <v>2465482.2041900009</v>
      </c>
      <c r="O91" s="266"/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193" t="s">
        <v>214</v>
      </c>
      <c r="C92" s="269">
        <v>1228399.15399</v>
      </c>
      <c r="D92" s="269">
        <v>1902385.29461</v>
      </c>
      <c r="E92" s="269">
        <v>97677.110659999991</v>
      </c>
      <c r="F92" s="269">
        <v>2017049.8753199999</v>
      </c>
      <c r="G92" s="269">
        <v>5245511.4345799992</v>
      </c>
      <c r="H92" s="269">
        <v>46923.337340000005</v>
      </c>
      <c r="I92" s="269">
        <v>280191.49608999997</v>
      </c>
      <c r="J92" s="269">
        <v>327114.83343</v>
      </c>
      <c r="K92" s="269">
        <v>28297.056379999998</v>
      </c>
      <c r="L92" s="269">
        <v>263329.66667000001</v>
      </c>
      <c r="M92" s="269">
        <v>291626.72305000003</v>
      </c>
      <c r="N92" s="270">
        <v>5864252.991059999</v>
      </c>
      <c r="O92" s="266"/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193" t="s">
        <v>216</v>
      </c>
      <c r="C93" s="269">
        <v>1793309.0581700001</v>
      </c>
      <c r="D93" s="269">
        <v>2935742.3953</v>
      </c>
      <c r="E93" s="269">
        <v>102191.75584</v>
      </c>
      <c r="F93" s="269">
        <v>2944763.35751</v>
      </c>
      <c r="G93" s="269">
        <f t="shared" ref="G93" si="13">SUM(C93:F93)</f>
        <v>7776006.5668199994</v>
      </c>
      <c r="H93" s="269">
        <v>67583.907390000008</v>
      </c>
      <c r="I93" s="269">
        <v>496204.80033</v>
      </c>
      <c r="J93" s="269">
        <f t="shared" ref="J93" si="14">SUM(H93:I93)</f>
        <v>563788.70772000006</v>
      </c>
      <c r="K93" s="269">
        <v>56399.58238</v>
      </c>
      <c r="L93" s="269">
        <v>368329.66667000001</v>
      </c>
      <c r="M93" s="269">
        <f t="shared" ref="M93" si="15">SUM(K93:L93)</f>
        <v>424729.24904999998</v>
      </c>
      <c r="N93" s="270">
        <f>+G93+J93+M93</f>
        <v>8764524.5235900003</v>
      </c>
      <c r="O93" s="266"/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69" customFormat="1" ht="3.95" customHeight="1" x14ac:dyDescent="0.2">
      <c r="A94" s="70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</row>
    <row r="95" spans="1:255" ht="18" x14ac:dyDescent="0.2">
      <c r="B95" s="322" t="s">
        <v>43</v>
      </c>
      <c r="C95" s="322"/>
      <c r="E95" s="71"/>
    </row>
  </sheetData>
  <mergeCells count="1">
    <mergeCell ref="B95:C95"/>
  </mergeCells>
  <phoneticPr fontId="0" type="noConversion"/>
  <hyperlinks>
    <hyperlink ref="B95" location="Índice!A1" display="◄ volver al menu"/>
    <hyperlink ref="B95:C95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5"/>
  <sheetViews>
    <sheetView showGridLines="0" showZeros="0" zoomScaleNormal="100" workbookViewId="0">
      <pane xSplit="2" ySplit="5" topLeftCell="C66" activePane="bottomRight" state="frozen"/>
      <selection pane="topRight" activeCell="N32" activeCellId="1" sqref="U1 N32"/>
      <selection pane="bottomLeft" activeCell="N32" activeCellId="1" sqref="U1 N32"/>
      <selection pane="bottomRight" activeCell="L98" sqref="L98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70" customFormat="1" x14ac:dyDescent="0.2">
      <c r="B1" s="170" t="s">
        <v>1</v>
      </c>
      <c r="O1" s="171" t="str">
        <f>Índice!B8</f>
        <v>3er Trimestre 2022</v>
      </c>
    </row>
    <row r="2" spans="1:255" s="59" customFormat="1" ht="18" customHeight="1" x14ac:dyDescent="0.2">
      <c r="A2" s="57"/>
      <c r="B2" s="105" t="s">
        <v>168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255" s="59" customFormat="1" ht="13.5" customHeight="1" x14ac:dyDescent="0.2">
      <c r="A3" s="57"/>
      <c r="B3" s="106" t="s">
        <v>169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170</v>
      </c>
      <c r="D5" s="108" t="s">
        <v>171</v>
      </c>
      <c r="E5" s="108" t="s">
        <v>172</v>
      </c>
      <c r="F5" s="108" t="s">
        <v>84</v>
      </c>
      <c r="G5" s="108" t="s">
        <v>173</v>
      </c>
      <c r="H5" s="109" t="s">
        <v>85</v>
      </c>
      <c r="I5" s="108" t="s">
        <v>174</v>
      </c>
      <c r="J5" s="108" t="s">
        <v>175</v>
      </c>
      <c r="K5" s="109" t="s">
        <v>176</v>
      </c>
      <c r="L5" s="108" t="s">
        <v>89</v>
      </c>
      <c r="M5" s="108" t="s">
        <v>177</v>
      </c>
      <c r="N5" s="109" t="s">
        <v>91</v>
      </c>
      <c r="O5" s="110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90" t="s">
        <v>93</v>
      </c>
      <c r="C7" s="191" t="s">
        <v>178</v>
      </c>
      <c r="D7" s="191">
        <v>7078</v>
      </c>
      <c r="E7" s="191">
        <v>59716</v>
      </c>
      <c r="F7" s="191">
        <v>3354243</v>
      </c>
      <c r="G7" s="191">
        <v>36714</v>
      </c>
      <c r="H7" s="191">
        <v>3457751</v>
      </c>
      <c r="I7" s="191">
        <v>4685</v>
      </c>
      <c r="J7" s="191">
        <v>114490</v>
      </c>
      <c r="K7" s="191">
        <v>119175</v>
      </c>
      <c r="L7" s="191">
        <v>60072</v>
      </c>
      <c r="M7" s="191">
        <v>471124</v>
      </c>
      <c r="N7" s="191">
        <v>531196</v>
      </c>
      <c r="O7" s="192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90" t="s">
        <v>94</v>
      </c>
      <c r="C8" s="191" t="s">
        <v>178</v>
      </c>
      <c r="D8" s="191">
        <v>6454</v>
      </c>
      <c r="E8" s="191">
        <v>60211</v>
      </c>
      <c r="F8" s="191">
        <v>3851893</v>
      </c>
      <c r="G8" s="191">
        <v>28990</v>
      </c>
      <c r="H8" s="191">
        <v>3947548</v>
      </c>
      <c r="I8" s="191">
        <v>11606</v>
      </c>
      <c r="J8" s="191">
        <v>44175</v>
      </c>
      <c r="K8" s="191">
        <v>55781</v>
      </c>
      <c r="L8" s="191">
        <v>30002</v>
      </c>
      <c r="M8" s="191">
        <v>378638</v>
      </c>
      <c r="N8" s="191">
        <v>408640</v>
      </c>
      <c r="O8" s="192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90" t="s">
        <v>95</v>
      </c>
      <c r="C9" s="191" t="s">
        <v>178</v>
      </c>
      <c r="D9" s="191">
        <v>6625</v>
      </c>
      <c r="E9" s="191">
        <v>55987</v>
      </c>
      <c r="F9" s="191">
        <v>3895955</v>
      </c>
      <c r="G9" s="191">
        <v>27420</v>
      </c>
      <c r="H9" s="191">
        <v>3985987</v>
      </c>
      <c r="I9" s="191">
        <v>14348</v>
      </c>
      <c r="J9" s="191">
        <v>131170</v>
      </c>
      <c r="K9" s="191">
        <v>145518</v>
      </c>
      <c r="L9" s="191">
        <v>25645</v>
      </c>
      <c r="M9" s="191">
        <v>228385</v>
      </c>
      <c r="N9" s="191">
        <v>254030</v>
      </c>
      <c r="O9" s="192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90" t="s">
        <v>96</v>
      </c>
      <c r="C10" s="191" t="s">
        <v>178</v>
      </c>
      <c r="D10" s="191">
        <v>6735</v>
      </c>
      <c r="E10" s="191">
        <v>54729</v>
      </c>
      <c r="F10" s="191">
        <v>4395977</v>
      </c>
      <c r="G10" s="191">
        <v>26461</v>
      </c>
      <c r="H10" s="191">
        <v>4483901</v>
      </c>
      <c r="I10" s="191">
        <v>15426</v>
      </c>
      <c r="J10" s="191">
        <v>129726</v>
      </c>
      <c r="K10" s="191">
        <v>145152</v>
      </c>
      <c r="L10" s="191">
        <v>11053</v>
      </c>
      <c r="M10" s="191">
        <v>120202</v>
      </c>
      <c r="N10" s="191">
        <v>131255</v>
      </c>
      <c r="O10" s="192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90" t="s">
        <v>97</v>
      </c>
      <c r="C11" s="191" t="s">
        <v>178</v>
      </c>
      <c r="D11" s="191">
        <v>7011</v>
      </c>
      <c r="E11" s="191">
        <v>67229</v>
      </c>
      <c r="F11" s="191">
        <v>4803534</v>
      </c>
      <c r="G11" s="191">
        <v>25763</v>
      </c>
      <c r="H11" s="191">
        <v>4903538</v>
      </c>
      <c r="I11" s="191">
        <v>1176</v>
      </c>
      <c r="J11" s="191">
        <v>57345</v>
      </c>
      <c r="K11" s="191">
        <v>58522</v>
      </c>
      <c r="L11" s="191">
        <v>6462</v>
      </c>
      <c r="M11" s="191">
        <v>125000</v>
      </c>
      <c r="N11" s="191">
        <v>131462</v>
      </c>
      <c r="O11" s="192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90" t="s">
        <v>98</v>
      </c>
      <c r="C12" s="191" t="s">
        <v>178</v>
      </c>
      <c r="D12" s="191">
        <v>7060</v>
      </c>
      <c r="E12" s="191">
        <v>79245</v>
      </c>
      <c r="F12" s="191">
        <v>5093669</v>
      </c>
      <c r="G12" s="191">
        <v>50807</v>
      </c>
      <c r="H12" s="191">
        <v>5230782</v>
      </c>
      <c r="I12" s="191">
        <v>2855</v>
      </c>
      <c r="J12" s="191">
        <v>39099</v>
      </c>
      <c r="K12" s="191">
        <v>41954</v>
      </c>
      <c r="L12" s="191">
        <v>13528</v>
      </c>
      <c r="M12" s="191" t="s">
        <v>178</v>
      </c>
      <c r="N12" s="191">
        <v>13528</v>
      </c>
      <c r="O12" s="192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90" t="s">
        <v>99</v>
      </c>
      <c r="C13" s="191" t="s">
        <v>178</v>
      </c>
      <c r="D13" s="191">
        <v>6890</v>
      </c>
      <c r="E13" s="191">
        <v>89323</v>
      </c>
      <c r="F13" s="191">
        <v>5185458</v>
      </c>
      <c r="G13" s="191">
        <v>54641</v>
      </c>
      <c r="H13" s="191">
        <v>5336312</v>
      </c>
      <c r="I13" s="191">
        <v>1028</v>
      </c>
      <c r="J13" s="191">
        <v>66553</v>
      </c>
      <c r="K13" s="191">
        <v>67581</v>
      </c>
      <c r="L13" s="191">
        <v>14883</v>
      </c>
      <c r="M13" s="191">
        <v>240000</v>
      </c>
      <c r="N13" s="191">
        <v>254883</v>
      </c>
      <c r="O13" s="192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90" t="s">
        <v>100</v>
      </c>
      <c r="C14" s="191" t="s">
        <v>178</v>
      </c>
      <c r="D14" s="191">
        <v>7076</v>
      </c>
      <c r="E14" s="191">
        <v>94053</v>
      </c>
      <c r="F14" s="191">
        <v>5593039</v>
      </c>
      <c r="G14" s="191">
        <v>36030</v>
      </c>
      <c r="H14" s="191">
        <v>5730198</v>
      </c>
      <c r="I14" s="191">
        <v>504</v>
      </c>
      <c r="J14" s="191">
        <v>139698</v>
      </c>
      <c r="K14" s="191">
        <v>140201</v>
      </c>
      <c r="L14" s="191">
        <v>20712</v>
      </c>
      <c r="M14" s="191">
        <v>366900</v>
      </c>
      <c r="N14" s="191">
        <v>387612</v>
      </c>
      <c r="O14" s="192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/>
      <c r="D18" s="191">
        <v>6892.9650499999998</v>
      </c>
      <c r="E18" s="191">
        <v>102801.52112999999</v>
      </c>
      <c r="F18" s="191">
        <v>5858089.4023500001</v>
      </c>
      <c r="G18" s="191">
        <v>43090.973460000001</v>
      </c>
      <c r="H18" s="191">
        <v>6010874.8619900001</v>
      </c>
      <c r="I18" s="191">
        <v>353.03568000000001</v>
      </c>
      <c r="J18" s="191">
        <v>110093.5772</v>
      </c>
      <c r="K18" s="191">
        <v>110446.61288</v>
      </c>
      <c r="L18" s="191">
        <v>12346.260330000001</v>
      </c>
      <c r="M18" s="191">
        <v>390000</v>
      </c>
      <c r="N18" s="191">
        <v>402346.26033000002</v>
      </c>
      <c r="O18" s="192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/>
      <c r="D22" s="191">
        <v>6838</v>
      </c>
      <c r="E22" s="191">
        <v>122082</v>
      </c>
      <c r="F22" s="191">
        <v>6277118</v>
      </c>
      <c r="G22" s="191">
        <v>230050</v>
      </c>
      <c r="H22" s="191">
        <v>6636088</v>
      </c>
      <c r="I22" s="191">
        <v>2184</v>
      </c>
      <c r="J22" s="191">
        <v>44670</v>
      </c>
      <c r="K22" s="191">
        <v>46854</v>
      </c>
      <c r="L22" s="191">
        <v>74379</v>
      </c>
      <c r="M22" s="191">
        <v>275000</v>
      </c>
      <c r="N22" s="191">
        <v>349379</v>
      </c>
      <c r="O22" s="192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0</v>
      </c>
      <c r="D26" s="191">
        <v>6986.2731100000001</v>
      </c>
      <c r="E26" s="191">
        <v>116756.167</v>
      </c>
      <c r="F26" s="191">
        <v>7224206.0682100002</v>
      </c>
      <c r="G26" s="191">
        <v>36569.317999999999</v>
      </c>
      <c r="H26" s="191">
        <v>7384517.82632</v>
      </c>
      <c r="I26" s="191">
        <v>1897.21183</v>
      </c>
      <c r="J26" s="191">
        <v>69891.521840000001</v>
      </c>
      <c r="K26" s="191">
        <v>71788.733670000001</v>
      </c>
      <c r="L26" s="191">
        <v>9371.1252800000002</v>
      </c>
      <c r="M26" s="191">
        <v>300000</v>
      </c>
      <c r="N26" s="191">
        <v>309371.12527999998</v>
      </c>
      <c r="O26" s="192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93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/>
      <c r="D30" s="191">
        <v>6421.8869999999997</v>
      </c>
      <c r="E30" s="191">
        <v>135369.967</v>
      </c>
      <c r="F30" s="191">
        <v>7984064.6320000002</v>
      </c>
      <c r="G30" s="191">
        <v>57341.627</v>
      </c>
      <c r="H30" s="191">
        <v>8183198.1130000008</v>
      </c>
      <c r="I30" s="191">
        <v>1116.173</v>
      </c>
      <c r="J30" s="191">
        <v>48855.552000000003</v>
      </c>
      <c r="K30" s="191">
        <v>49971.725000000006</v>
      </c>
      <c r="L30" s="191">
        <v>14478.564</v>
      </c>
      <c r="M30" s="191"/>
      <c r="N30" s="191">
        <v>14478.564</v>
      </c>
      <c r="O30" s="192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0</v>
      </c>
      <c r="D34" s="191">
        <v>6263.473</v>
      </c>
      <c r="E34" s="191">
        <v>151561.18900000001</v>
      </c>
      <c r="F34" s="191">
        <v>8699954.4499999993</v>
      </c>
      <c r="G34" s="191">
        <v>87011.581999999995</v>
      </c>
      <c r="H34" s="191">
        <v>8944790.6940000001</v>
      </c>
      <c r="I34" s="191">
        <v>528.33100000000002</v>
      </c>
      <c r="J34" s="191">
        <v>42720.466999999997</v>
      </c>
      <c r="K34" s="191">
        <v>43248.797999999995</v>
      </c>
      <c r="L34" s="191">
        <v>10529.858</v>
      </c>
      <c r="M34" s="191">
        <v>0</v>
      </c>
      <c r="N34" s="191">
        <v>10529.858</v>
      </c>
      <c r="O34" s="192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/>
      <c r="D38" s="191">
        <v>5555.33</v>
      </c>
      <c r="E38" s="191">
        <v>154951.13200000001</v>
      </c>
      <c r="F38" s="191">
        <v>8006720.8760000002</v>
      </c>
      <c r="G38" s="191">
        <v>180035.899</v>
      </c>
      <c r="H38" s="191">
        <v>8347263.2370000007</v>
      </c>
      <c r="I38" s="191">
        <v>8803.1779999999999</v>
      </c>
      <c r="J38" s="191">
        <v>75880.255000000005</v>
      </c>
      <c r="K38" s="191">
        <v>84683.433000000005</v>
      </c>
      <c r="L38" s="191">
        <v>48039.754999999997</v>
      </c>
      <c r="M38" s="191">
        <v>200000</v>
      </c>
      <c r="N38" s="191">
        <v>248039.755</v>
      </c>
      <c r="O38" s="192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/>
      <c r="D42" s="191">
        <v>4641.2359999999999</v>
      </c>
      <c r="E42" s="191">
        <v>169757.837</v>
      </c>
      <c r="F42" s="191">
        <v>7181787.0750000002</v>
      </c>
      <c r="G42" s="191">
        <v>48973.807000000001</v>
      </c>
      <c r="H42" s="191">
        <v>7405159.9550000001</v>
      </c>
      <c r="I42" s="191">
        <v>386.37900000000002</v>
      </c>
      <c r="J42" s="191">
        <v>93420.433000000005</v>
      </c>
      <c r="K42" s="191">
        <v>93806.812000000005</v>
      </c>
      <c r="L42" s="191">
        <v>20412.938999999998</v>
      </c>
      <c r="M42" s="191">
        <v>1411000</v>
      </c>
      <c r="N42" s="191">
        <v>1431412.939</v>
      </c>
      <c r="O42" s="192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0</v>
      </c>
      <c r="D46" s="191">
        <v>4274.4669999999996</v>
      </c>
      <c r="E46" s="191">
        <v>189464.11900000001</v>
      </c>
      <c r="F46" s="191">
        <v>8090882.8789999997</v>
      </c>
      <c r="G46" s="191">
        <v>83867.75</v>
      </c>
      <c r="H46" s="191">
        <v>8368489.2149999999</v>
      </c>
      <c r="I46" s="191">
        <v>713.44</v>
      </c>
      <c r="J46" s="191">
        <v>196146.30499999999</v>
      </c>
      <c r="K46" s="191">
        <v>196859.745</v>
      </c>
      <c r="L46" s="191">
        <v>17484.952000000001</v>
      </c>
      <c r="M46" s="191">
        <v>1893000</v>
      </c>
      <c r="N46" s="191">
        <v>1910484.952</v>
      </c>
      <c r="O46" s="192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/>
      <c r="D50" s="191">
        <v>3009.8409999999999</v>
      </c>
      <c r="E50" s="191">
        <v>210864.23199999999</v>
      </c>
      <c r="F50" s="191">
        <v>8024907.9409999996</v>
      </c>
      <c r="G50" s="191">
        <v>197261.24</v>
      </c>
      <c r="H50" s="191">
        <f t="shared" si="0"/>
        <v>8436043.2539999988</v>
      </c>
      <c r="I50" s="191">
        <v>1064.4359999999999</v>
      </c>
      <c r="J50" s="191">
        <v>272617.34600000002</v>
      </c>
      <c r="K50" s="191">
        <f t="shared" si="1"/>
        <v>273681.78200000001</v>
      </c>
      <c r="L50" s="191">
        <v>49078.082000000002</v>
      </c>
      <c r="M50" s="191">
        <v>960077.43500000006</v>
      </c>
      <c r="N50" s="191">
        <f t="shared" si="2"/>
        <v>1009155.5170000001</v>
      </c>
      <c r="O50" s="192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0</v>
      </c>
      <c r="D54" s="191">
        <v>2476.4960000000001</v>
      </c>
      <c r="E54" s="191">
        <v>180244.503</v>
      </c>
      <c r="F54" s="191">
        <v>8423796.3859999999</v>
      </c>
      <c r="G54" s="191">
        <v>165031.55600000001</v>
      </c>
      <c r="H54" s="191">
        <v>8771548.9409999996</v>
      </c>
      <c r="I54" s="191">
        <v>71952.479999999996</v>
      </c>
      <c r="J54" s="191">
        <v>371590.10399999999</v>
      </c>
      <c r="K54" s="191">
        <v>443542.58399999997</v>
      </c>
      <c r="L54" s="191">
        <v>48737.601000000002</v>
      </c>
      <c r="M54" s="191">
        <v>1084420.3559999999</v>
      </c>
      <c r="N54" s="191">
        <v>1133157.9569999999</v>
      </c>
      <c r="O54" s="192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/>
      <c r="D58" s="191">
        <v>6079.0950000000003</v>
      </c>
      <c r="E58" s="191">
        <v>195658.60800000001</v>
      </c>
      <c r="F58" s="191">
        <v>7923013.7429999998</v>
      </c>
      <c r="G58" s="191">
        <v>48005.052000000003</v>
      </c>
      <c r="H58" s="191">
        <v>8172756.4979999997</v>
      </c>
      <c r="I58" s="191">
        <v>15.946999999999999</v>
      </c>
      <c r="J58" s="191">
        <v>397713.109</v>
      </c>
      <c r="K58" s="191">
        <v>397729.05599999998</v>
      </c>
      <c r="L58" s="191">
        <v>63530.591999999997</v>
      </c>
      <c r="M58" s="191">
        <v>1175253.139</v>
      </c>
      <c r="N58" s="191">
        <v>1238783.7309999999</v>
      </c>
      <c r="O58" s="192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93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93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93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0</v>
      </c>
      <c r="D62" s="191">
        <v>5699.96</v>
      </c>
      <c r="E62" s="191">
        <v>213372.02900000001</v>
      </c>
      <c r="F62" s="191">
        <v>8364077.5099999998</v>
      </c>
      <c r="G62" s="191">
        <v>48138.764000000003</v>
      </c>
      <c r="H62" s="191">
        <v>8631288.2630000003</v>
      </c>
      <c r="I62" s="191">
        <v>1965.9970000000001</v>
      </c>
      <c r="J62" s="191">
        <v>298786.109</v>
      </c>
      <c r="K62" s="191">
        <v>300752.10599999997</v>
      </c>
      <c r="L62" s="191">
        <v>36122.35</v>
      </c>
      <c r="M62" s="191">
        <v>1139366.5</v>
      </c>
      <c r="N62" s="191">
        <v>1175488.8500000001</v>
      </c>
      <c r="O62" s="192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/>
      <c r="D66" s="191">
        <v>3940.9450000000002</v>
      </c>
      <c r="E66" s="191">
        <v>180366.85500000001</v>
      </c>
      <c r="F66" s="191">
        <v>8539794.3049999997</v>
      </c>
      <c r="G66" s="191">
        <v>35408.904000000002</v>
      </c>
      <c r="H66" s="191">
        <v>8759511.0089999996</v>
      </c>
      <c r="I66" s="191">
        <v>1466.5840000000001</v>
      </c>
      <c r="J66" s="191">
        <v>125726.289</v>
      </c>
      <c r="K66" s="191">
        <v>127192.87300000001</v>
      </c>
      <c r="L66" s="191">
        <v>52589.764999999999</v>
      </c>
      <c r="M66" s="191">
        <v>1163018.1640000001</v>
      </c>
      <c r="N66" s="191">
        <v>1215607.929</v>
      </c>
      <c r="O66" s="192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/>
      <c r="D70" s="191">
        <v>3917.7570000000001</v>
      </c>
      <c r="E70" s="191">
        <v>181563.86199999999</v>
      </c>
      <c r="F70" s="191">
        <v>8837819.9399999995</v>
      </c>
      <c r="G70" s="191">
        <v>36197.716</v>
      </c>
      <c r="H70" s="191">
        <v>9059499.2750000004</v>
      </c>
      <c r="I70" s="191">
        <v>945.65099999999995</v>
      </c>
      <c r="J70" s="191">
        <v>173210.247</v>
      </c>
      <c r="K70" s="191">
        <v>174155.89800000002</v>
      </c>
      <c r="L70" s="191">
        <v>66574.107000000004</v>
      </c>
      <c r="M70" s="191">
        <v>1106042</v>
      </c>
      <c r="N70" s="191">
        <v>1172616.1070000001</v>
      </c>
      <c r="O70" s="192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0</v>
      </c>
      <c r="D74" s="191">
        <v>3991.7905900000005</v>
      </c>
      <c r="E74" s="191">
        <v>178021.76699999999</v>
      </c>
      <c r="F74" s="191">
        <v>9944281.6582699995</v>
      </c>
      <c r="G74" s="191">
        <v>2152.1970799999999</v>
      </c>
      <c r="H74" s="191">
        <f t="shared" ref="H74" si="4">SUM(C74:G74)</f>
        <v>10128447.412939999</v>
      </c>
      <c r="I74" s="191">
        <v>177.01770999999999</v>
      </c>
      <c r="J74" s="191">
        <v>137005.15420000002</v>
      </c>
      <c r="K74" s="191">
        <f t="shared" ref="K74:K76" si="5">J74+I74</f>
        <v>137182.17191</v>
      </c>
      <c r="L74" s="191">
        <v>23787.02363</v>
      </c>
      <c r="M74" s="191">
        <v>975047.23332</v>
      </c>
      <c r="N74" s="191">
        <f t="shared" ref="N74:N76" si="6">SUM(L74:M74)</f>
        <v>998834.25694999995</v>
      </c>
      <c r="O74" s="192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/>
      <c r="D78" s="191">
        <v>4133.6679999999997</v>
      </c>
      <c r="E78" s="191">
        <v>170011.15299999999</v>
      </c>
      <c r="F78" s="191">
        <v>10099605.665999999</v>
      </c>
      <c r="G78" s="191">
        <v>1663.2809999999999</v>
      </c>
      <c r="H78" s="191">
        <v>10275413.767999999</v>
      </c>
      <c r="I78" s="191">
        <v>12073.880999999999</v>
      </c>
      <c r="J78" s="191">
        <v>106385.281</v>
      </c>
      <c r="K78" s="191">
        <v>118459.162</v>
      </c>
      <c r="L78" s="191">
        <v>23447.327000000001</v>
      </c>
      <c r="M78" s="191">
        <v>1273710.5279999999</v>
      </c>
      <c r="N78" s="191">
        <v>1297157.855</v>
      </c>
      <c r="O78" s="192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222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90" t="s">
        <v>201</v>
      </c>
      <c r="C82" s="191"/>
      <c r="D82" s="191">
        <v>4147</v>
      </c>
      <c r="E82" s="191">
        <v>179812</v>
      </c>
      <c r="F82" s="191">
        <v>10499214</v>
      </c>
      <c r="G82" s="191">
        <v>3397</v>
      </c>
      <c r="H82" s="191">
        <v>10686570</v>
      </c>
      <c r="I82" s="191">
        <v>47</v>
      </c>
      <c r="J82" s="191">
        <v>56379</v>
      </c>
      <c r="K82" s="191">
        <v>56426</v>
      </c>
      <c r="L82" s="191">
        <v>20725</v>
      </c>
      <c r="M82" s="191">
        <v>870696</v>
      </c>
      <c r="N82" s="191">
        <v>891421</v>
      </c>
      <c r="O82" s="192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8" customFormat="1" ht="14.1" customHeight="1" x14ac:dyDescent="0.2">
      <c r="A83" s="265"/>
      <c r="B83" s="271" t="s">
        <v>202</v>
      </c>
      <c r="C83" s="269">
        <v>0</v>
      </c>
      <c r="D83" s="269">
        <v>0</v>
      </c>
      <c r="E83" s="269">
        <v>14558.69564</v>
      </c>
      <c r="F83" s="269">
        <v>2655845.2720500003</v>
      </c>
      <c r="G83" s="269">
        <v>533.59335999999996</v>
      </c>
      <c r="H83" s="269">
        <v>2670937.5610500001</v>
      </c>
      <c r="I83" s="269"/>
      <c r="J83" s="269">
        <v>7897.2181700000001</v>
      </c>
      <c r="K83" s="269">
        <v>7897.2181700000001</v>
      </c>
      <c r="L83" s="269">
        <v>1591.7676000000001</v>
      </c>
      <c r="M83" s="269">
        <v>0</v>
      </c>
      <c r="N83" s="269">
        <v>1591.7676000000001</v>
      </c>
      <c r="O83" s="270">
        <v>2680426.5468200003</v>
      </c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0</v>
      </c>
      <c r="D84" s="269">
        <v>51.065010000000001</v>
      </c>
      <c r="E84" s="269">
        <v>24489.368920000001</v>
      </c>
      <c r="F84" s="269">
        <v>5341014.4476299994</v>
      </c>
      <c r="G84" s="269">
        <v>600.53006000000005</v>
      </c>
      <c r="H84" s="269">
        <v>5366155.4116199994</v>
      </c>
      <c r="I84" s="269">
        <v>0.77</v>
      </c>
      <c r="J84" s="269">
        <v>32890.203009999997</v>
      </c>
      <c r="K84" s="269">
        <v>32890.973009999994</v>
      </c>
      <c r="L84" s="269">
        <v>7750.4894399999994</v>
      </c>
      <c r="M84" s="269">
        <v>882009.35499999998</v>
      </c>
      <c r="N84" s="269">
        <v>889759.84444000002</v>
      </c>
      <c r="O84" s="270">
        <v>6288806.2290699994</v>
      </c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0</v>
      </c>
      <c r="D85" s="269">
        <v>323.67811</v>
      </c>
      <c r="E85" s="269">
        <v>46771.752959999998</v>
      </c>
      <c r="F85" s="269">
        <v>6278593.1575399991</v>
      </c>
      <c r="G85" s="269">
        <v>640.21367000000009</v>
      </c>
      <c r="H85" s="269">
        <v>6326328.8022799995</v>
      </c>
      <c r="I85" s="269">
        <v>1.1439999999999999</v>
      </c>
      <c r="J85" s="269">
        <v>40883.98489</v>
      </c>
      <c r="K85" s="269">
        <v>40885.12889</v>
      </c>
      <c r="L85" s="269">
        <v>10394.92052</v>
      </c>
      <c r="M85" s="269">
        <v>882009.35499999998</v>
      </c>
      <c r="N85" s="269">
        <v>892404.27552000002</v>
      </c>
      <c r="O85" s="270">
        <v>7259618.2066899994</v>
      </c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0</v>
      </c>
      <c r="D86" s="191">
        <v>2363.6486500000001</v>
      </c>
      <c r="E86" s="191">
        <v>138540.48683000001</v>
      </c>
      <c r="F86" s="191">
        <v>9943131.1882199999</v>
      </c>
      <c r="G86" s="191">
        <v>26949.509449999998</v>
      </c>
      <c r="H86" s="191">
        <v>10110984.833149999</v>
      </c>
      <c r="I86" s="191">
        <v>1.2629999999999999</v>
      </c>
      <c r="J86" s="191">
        <v>69940.049400000004</v>
      </c>
      <c r="K86" s="191">
        <v>69941.31240000001</v>
      </c>
      <c r="L86" s="191">
        <v>48605.804600000003</v>
      </c>
      <c r="M86" s="191">
        <v>2092610.415</v>
      </c>
      <c r="N86" s="191">
        <v>2141216.2196</v>
      </c>
      <c r="O86" s="192">
        <v>12322142.365149999</v>
      </c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0</v>
      </c>
      <c r="D87" s="269">
        <v>0</v>
      </c>
      <c r="E87" s="269">
        <v>17529.831679999999</v>
      </c>
      <c r="F87" s="269">
        <v>2443717.1160800001</v>
      </c>
      <c r="G87" s="269">
        <v>498.55133000000001</v>
      </c>
      <c r="H87" s="269">
        <v>2461745.4990900001</v>
      </c>
      <c r="I87" s="269">
        <v>6.8000000000000005E-2</v>
      </c>
      <c r="J87" s="269">
        <v>10525.316469999998</v>
      </c>
      <c r="K87" s="269">
        <v>10525.384469999997</v>
      </c>
      <c r="L87" s="269">
        <v>1572.9193700000001</v>
      </c>
      <c r="M87" s="269">
        <v>172389.83562</v>
      </c>
      <c r="N87" s="269">
        <v>173962.75498999999</v>
      </c>
      <c r="O87" s="270">
        <v>2646233.6385500003</v>
      </c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0</v>
      </c>
      <c r="D88" s="269">
        <v>122.73293</v>
      </c>
      <c r="E88" s="269">
        <v>42243.835769999998</v>
      </c>
      <c r="F88" s="269">
        <v>5122213.08237</v>
      </c>
      <c r="G88" s="269">
        <v>565.25794000000008</v>
      </c>
      <c r="H88" s="269">
        <v>5165144.9090099996</v>
      </c>
      <c r="I88" s="269">
        <v>0.82699999999999996</v>
      </c>
      <c r="J88" s="269">
        <v>42177.467499999992</v>
      </c>
      <c r="K88" s="269">
        <v>42178.294499999989</v>
      </c>
      <c r="L88" s="269">
        <v>4225.3625400000001</v>
      </c>
      <c r="M88" s="269">
        <v>1165109.8356199998</v>
      </c>
      <c r="N88" s="269">
        <v>1169335.1981599997</v>
      </c>
      <c r="O88" s="270">
        <v>6376658.4016699996</v>
      </c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0</v>
      </c>
      <c r="D89" s="269">
        <v>766.31799999999998</v>
      </c>
      <c r="E89" s="269">
        <v>61918.83881999999</v>
      </c>
      <c r="F89" s="269">
        <v>8129582.2365199998</v>
      </c>
      <c r="G89" s="269">
        <v>616.98361999999997</v>
      </c>
      <c r="H89" s="269">
        <v>8192884.37696</v>
      </c>
      <c r="I89" s="269">
        <v>0.82699999999999996</v>
      </c>
      <c r="J89" s="269">
        <v>100971.05931999999</v>
      </c>
      <c r="K89" s="269">
        <v>100971.88631999999</v>
      </c>
      <c r="L89" s="269">
        <v>53609.1734</v>
      </c>
      <c r="M89" s="269">
        <v>1165109.8356199998</v>
      </c>
      <c r="N89" s="269">
        <v>1218719.0090199998</v>
      </c>
      <c r="O89" s="270">
        <v>9512575.2722999994</v>
      </c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/>
      <c r="D90" s="191">
        <v>3148.6597700000002</v>
      </c>
      <c r="E90" s="191">
        <v>168734.81469000003</v>
      </c>
      <c r="F90" s="191">
        <v>12044566.290520001</v>
      </c>
      <c r="G90" s="191">
        <v>1764.8655800000001</v>
      </c>
      <c r="H90" s="191">
        <v>12218214.630560001</v>
      </c>
      <c r="I90" s="191">
        <v>2865.9232800000004</v>
      </c>
      <c r="J90" s="191">
        <v>341598.34675000003</v>
      </c>
      <c r="K90" s="191">
        <v>344464.27003000001</v>
      </c>
      <c r="L90" s="191">
        <v>73533.389540000004</v>
      </c>
      <c r="M90" s="191">
        <v>1165109.83562</v>
      </c>
      <c r="N90" s="191">
        <v>1238643.2251599999</v>
      </c>
      <c r="O90" s="192">
        <v>13801322.125750002</v>
      </c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/>
      <c r="D91" s="269">
        <v>0.96250000000000002</v>
      </c>
      <c r="E91" s="269">
        <v>43828.861420000001</v>
      </c>
      <c r="F91" s="269">
        <v>2794713.0505399997</v>
      </c>
      <c r="G91" s="269">
        <v>3.6549299999999998</v>
      </c>
      <c r="H91" s="269">
        <v>2838546.5293899998</v>
      </c>
      <c r="I91" s="269">
        <v>0</v>
      </c>
      <c r="J91" s="269">
        <v>42105.963069999998</v>
      </c>
      <c r="K91" s="269">
        <v>42105.963069999998</v>
      </c>
      <c r="L91" s="269">
        <v>4038.61814</v>
      </c>
      <c r="M91" s="269">
        <v>0</v>
      </c>
      <c r="N91" s="269">
        <v>4038.61814</v>
      </c>
      <c r="O91" s="270">
        <v>2884691.1105999998</v>
      </c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0</v>
      </c>
      <c r="D92" s="269">
        <v>407.74759999999998</v>
      </c>
      <c r="E92" s="269">
        <v>75745.766109999997</v>
      </c>
      <c r="F92" s="269">
        <v>5604969.5629099999</v>
      </c>
      <c r="G92" s="269">
        <v>7.3098599999999996</v>
      </c>
      <c r="H92" s="269">
        <v>5681130.3864799999</v>
      </c>
      <c r="I92" s="269">
        <v>0</v>
      </c>
      <c r="J92" s="269">
        <v>161618.03925999999</v>
      </c>
      <c r="K92" s="269">
        <v>161618.03925999999</v>
      </c>
      <c r="L92" s="269">
        <v>6566.47336</v>
      </c>
      <c r="M92" s="269">
        <v>496615</v>
      </c>
      <c r="N92" s="269">
        <v>503181.47336</v>
      </c>
      <c r="O92" s="270">
        <v>6345929.8991</v>
      </c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271" t="s">
        <v>216</v>
      </c>
      <c r="C93" s="269">
        <v>0</v>
      </c>
      <c r="D93" s="269">
        <v>1312.1531</v>
      </c>
      <c r="E93" s="269">
        <v>112529.94079000001</v>
      </c>
      <c r="F93" s="269">
        <v>8487524.7685899995</v>
      </c>
      <c r="G93" s="269">
        <v>103.57489</v>
      </c>
      <c r="H93" s="269">
        <f t="shared" ref="H93" si="14">SUM(C93:G93)</f>
        <v>8601470.4373700004</v>
      </c>
      <c r="I93" s="269">
        <v>0.38500000000000001</v>
      </c>
      <c r="J93" s="269">
        <v>235726.71400000001</v>
      </c>
      <c r="K93" s="269">
        <f t="shared" ref="K93" si="15">J93+I93</f>
        <v>235727.09900000002</v>
      </c>
      <c r="L93" s="269">
        <v>23713.80644</v>
      </c>
      <c r="M93" s="269">
        <v>496615</v>
      </c>
      <c r="N93" s="269">
        <f t="shared" ref="N93" si="16">SUM(L93:M93)</f>
        <v>520328.80644000001</v>
      </c>
      <c r="O93" s="270">
        <f t="shared" ref="O93" si="17">N93+K93+H93</f>
        <v>9357526.3428100012</v>
      </c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69" customFormat="1" ht="3.95" customHeight="1" x14ac:dyDescent="0.2">
      <c r="A94" s="70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</row>
    <row r="95" spans="1:255" x14ac:dyDescent="0.25">
      <c r="B95" s="322" t="s">
        <v>43</v>
      </c>
      <c r="C95" s="322"/>
    </row>
  </sheetData>
  <mergeCells count="1">
    <mergeCell ref="B95:C95"/>
  </mergeCells>
  <phoneticPr fontId="0" type="noConversion"/>
  <hyperlinks>
    <hyperlink ref="B95" location="Índice!A1" display="◄ volver al menu"/>
    <hyperlink ref="B95:C95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H39" sqref="H3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68" customFormat="1" ht="15.75" x14ac:dyDescent="0.2">
      <c r="B1" s="170" t="s">
        <v>7</v>
      </c>
      <c r="U1" s="171" t="str">
        <f>Índice!B8</f>
        <v>3er Trimestre 2022</v>
      </c>
    </row>
    <row r="2" spans="2:31" s="4" customFormat="1" ht="27" customHeight="1" x14ac:dyDescent="0.2">
      <c r="B2" s="300" t="s">
        <v>11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212"/>
      <c r="W2" s="212"/>
      <c r="X2" s="212"/>
      <c r="Y2" s="212"/>
      <c r="Z2" s="212"/>
      <c r="AA2" s="212"/>
      <c r="AB2" s="212"/>
      <c r="AC2" s="212"/>
      <c r="AD2" s="212"/>
      <c r="AE2" s="212"/>
    </row>
    <row r="3" spans="2:31" s="4" customFormat="1" ht="14.25" customHeight="1" x14ac:dyDescent="0.2">
      <c r="B3" s="5"/>
      <c r="C3" s="5"/>
      <c r="D3" s="212"/>
      <c r="E3" s="212"/>
      <c r="F3" s="212"/>
      <c r="G3" s="212"/>
      <c r="H3" s="212"/>
      <c r="I3"/>
      <c r="J3" s="212" t="s">
        <v>179</v>
      </c>
      <c r="K3" s="212"/>
      <c r="L3" s="212"/>
      <c r="M3" s="212"/>
      <c r="N3" s="212"/>
      <c r="O3" s="212"/>
      <c r="P3" s="212"/>
      <c r="Q3" s="212"/>
      <c r="R3" s="212"/>
      <c r="S3" s="6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</row>
    <row r="4" spans="2:31" s="4" customFormat="1" ht="21" customHeight="1" x14ac:dyDescent="0.2">
      <c r="B4" s="212"/>
      <c r="C4" s="214"/>
      <c r="D4" s="212"/>
      <c r="E4" s="212"/>
      <c r="F4" s="212"/>
      <c r="G4" s="212"/>
      <c r="H4" s="212"/>
      <c r="I4"/>
      <c r="J4" s="214"/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  <c r="Y4" s="212"/>
      <c r="Z4" s="212"/>
      <c r="AA4"/>
      <c r="AB4"/>
      <c r="AC4"/>
      <c r="AD4"/>
      <c r="AE4"/>
    </row>
    <row r="5" spans="2:31" s="4" customFormat="1" ht="25.5" customHeight="1" x14ac:dyDescent="0.2">
      <c r="B5" s="291" t="s">
        <v>13</v>
      </c>
      <c r="C5" s="292"/>
      <c r="D5" s="293"/>
      <c r="E5"/>
      <c r="F5" s="98">
        <v>2022</v>
      </c>
      <c r="G5" s="99"/>
      <c r="H5" s="100"/>
      <c r="I5" s="236"/>
      <c r="J5" s="98">
        <v>2021</v>
      </c>
      <c r="K5" s="99"/>
      <c r="L5" s="100"/>
      <c r="M5" s="236"/>
      <c r="N5" s="101" t="s">
        <v>14</v>
      </c>
      <c r="O5" s="102"/>
      <c r="P5" s="102"/>
      <c r="Q5" s="103"/>
      <c r="R5" s="236"/>
      <c r="S5" s="305" t="s">
        <v>211</v>
      </c>
      <c r="T5" s="292"/>
      <c r="U5" s="293"/>
      <c r="V5" s="212"/>
      <c r="W5" s="212"/>
      <c r="X5" s="212"/>
      <c r="Y5" s="212"/>
      <c r="Z5" s="212"/>
      <c r="AA5"/>
      <c r="AB5"/>
      <c r="AC5"/>
      <c r="AD5"/>
      <c r="AE5"/>
    </row>
    <row r="6" spans="2:31" s="11" customFormat="1" ht="24" customHeight="1" x14ac:dyDescent="0.2">
      <c r="B6" s="294"/>
      <c r="C6" s="306"/>
      <c r="D6" s="296"/>
      <c r="E6"/>
      <c r="F6" s="205" t="s">
        <v>15</v>
      </c>
      <c r="G6" s="206" t="s">
        <v>16</v>
      </c>
      <c r="H6" s="207" t="s">
        <v>17</v>
      </c>
      <c r="I6" s="56"/>
      <c r="J6" s="205" t="s">
        <v>15</v>
      </c>
      <c r="K6" s="206" t="s">
        <v>16</v>
      </c>
      <c r="L6" s="207" t="s">
        <v>17</v>
      </c>
      <c r="M6" s="236"/>
      <c r="N6" s="307">
        <v>2022</v>
      </c>
      <c r="O6" s="308"/>
      <c r="P6" s="323">
        <v>2021</v>
      </c>
      <c r="Q6" s="324"/>
      <c r="R6" s="236"/>
      <c r="S6" s="294"/>
      <c r="T6" s="306"/>
      <c r="U6" s="296"/>
      <c r="AA6"/>
      <c r="AB6"/>
      <c r="AC6"/>
      <c r="AD6"/>
      <c r="AE6"/>
    </row>
    <row r="7" spans="2:31" s="11" customFormat="1" ht="12.75" customHeight="1" x14ac:dyDescent="0.2">
      <c r="B7" s="297"/>
      <c r="C7" s="298"/>
      <c r="D7" s="299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  <c r="Y8" s="212"/>
      <c r="Z8" s="212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40">
        <f>+'[1]gastos dfalava'!F14+'[1]gastos dfbizkaia'!F14+'[1]gastos dfgipuzkoa'!F14</f>
        <v>447897.42800000001</v>
      </c>
      <c r="G9" s="243">
        <f>+'[1]gastos dfalava'!H14+'[1]gastos dfbizkaia'!H14+'[1]gastos dfgipuzkoa'!H14</f>
        <v>306135.15841000003</v>
      </c>
      <c r="H9" s="246">
        <f>+'[1]gastos dfalava'!J14+'[1]gastos dfbizkaia'!J14+'[1]gastos dfgipuzkoa'!J14</f>
        <v>305308.98975000001</v>
      </c>
      <c r="I9" s="279"/>
      <c r="J9" s="240">
        <f>+'[1]gastos dfalava'!L14+'[1]gastos dfbizkaia'!L14+'[1]gastos dfgipuzkoa'!L14</f>
        <v>436252.79700000002</v>
      </c>
      <c r="K9" s="243">
        <f>+'[1]gastos dfalava'!N14+'[1]gastos dfbizkaia'!N14+'[1]gastos dfgipuzkoa'!N14</f>
        <v>297722.19377000001</v>
      </c>
      <c r="L9" s="246">
        <f>+'[1]gastos dfalava'!P14+'[1]gastos dfbizkaia'!P14+'[1]gastos dfgipuzkoa'!P14</f>
        <v>297721.95989</v>
      </c>
      <c r="M9" s="236"/>
      <c r="N9" s="249">
        <f t="shared" ref="N9:O16" si="0">IF(+$F9=0," ",+G9/$F9*100)</f>
        <v>68.3493896754415</v>
      </c>
      <c r="O9" s="250">
        <f t="shared" si="0"/>
        <v>68.16493479618731</v>
      </c>
      <c r="P9" s="250">
        <f t="shared" ref="P9:Q14" si="1">IF(+$J9=0," ",+K9/$J9*100)</f>
        <v>68.245337523876088</v>
      </c>
      <c r="Q9" s="251">
        <f t="shared" si="1"/>
        <v>68.245283912758495</v>
      </c>
      <c r="R9" s="236"/>
      <c r="S9" s="249">
        <f t="shared" ref="S9:U16" si="2">IF(+J9=0," ",(+F9/J9-1)*100)</f>
        <v>2.6692392759604555</v>
      </c>
      <c r="T9" s="250">
        <f t="shared" si="2"/>
        <v>2.8257767865634165</v>
      </c>
      <c r="U9" s="251">
        <f t="shared" si="2"/>
        <v>2.5483608474172303</v>
      </c>
      <c r="V9" s="226"/>
      <c r="W9" s="8"/>
      <c r="X9" s="8"/>
      <c r="Y9" s="226"/>
      <c r="Z9" s="226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40">
        <f>+'[1]gastos dfalava'!F16+'[1]gastos dfbizkaia'!F16+'[1]gastos dfgipuzkoa'!F16</f>
        <v>723616.05814999994</v>
      </c>
      <c r="G10" s="243">
        <f>+'[1]gastos dfalava'!H16+'[1]gastos dfbizkaia'!H16+'[1]gastos dfgipuzkoa'!H16</f>
        <v>423427.65203999996</v>
      </c>
      <c r="H10" s="246">
        <f>+'[1]gastos dfalava'!J16+'[1]gastos dfbizkaia'!J16+'[1]gastos dfgipuzkoa'!J16</f>
        <v>392746.62167000002</v>
      </c>
      <c r="I10" s="279"/>
      <c r="J10" s="240">
        <f>+'[1]gastos dfalava'!L16+'[1]gastos dfbizkaia'!L16+'[1]gastos dfgipuzkoa'!L16</f>
        <v>683402.40521</v>
      </c>
      <c r="K10" s="243">
        <f>+'[1]gastos dfalava'!N16+'[1]gastos dfbizkaia'!N16+'[1]gastos dfgipuzkoa'!N16</f>
        <v>409396.08999999997</v>
      </c>
      <c r="L10" s="246">
        <f>+'[1]gastos dfalava'!P16+'[1]gastos dfbizkaia'!P16+'[1]gastos dfgipuzkoa'!P16</f>
        <v>386890.08772999997</v>
      </c>
      <c r="M10" s="236"/>
      <c r="N10" s="249">
        <f t="shared" si="0"/>
        <v>58.51551347858932</v>
      </c>
      <c r="O10" s="250">
        <f t="shared" si="0"/>
        <v>54.275553623574602</v>
      </c>
      <c r="P10" s="250">
        <f t="shared" si="1"/>
        <v>59.90556762442155</v>
      </c>
      <c r="Q10" s="251">
        <f t="shared" si="1"/>
        <v>56.61233919876446</v>
      </c>
      <c r="R10" s="236"/>
      <c r="S10" s="249">
        <f t="shared" si="2"/>
        <v>5.8843300277298338</v>
      </c>
      <c r="T10" s="250">
        <f t="shared" si="2"/>
        <v>3.4273805692672799</v>
      </c>
      <c r="U10" s="251">
        <f t="shared" si="2"/>
        <v>1.5137461841842725</v>
      </c>
      <c r="V10" s="226"/>
      <c r="W10" s="8"/>
      <c r="X10" s="8"/>
      <c r="Y10" s="226"/>
      <c r="Z10" s="226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40">
        <f>+'[1]gastos dfalava'!F18+'[1]gastos dfbizkaia'!F18+'[1]gastos dfgipuzkoa'!F18</f>
        <v>63767.329470000004</v>
      </c>
      <c r="G11" s="243">
        <f>+'[1]gastos dfalava'!H18+'[1]gastos dfbizkaia'!H18+'[1]gastos dfgipuzkoa'!H18</f>
        <v>27476.69759</v>
      </c>
      <c r="H11" s="246">
        <f>+'[1]gastos dfalava'!J18+'[1]gastos dfbizkaia'!J18+'[1]gastos dfgipuzkoa'!J18</f>
        <v>19050.97712</v>
      </c>
      <c r="I11" s="279"/>
      <c r="J11" s="240">
        <f>+'[1]gastos dfalava'!L18+'[1]gastos dfbizkaia'!L18+'[1]gastos dfgipuzkoa'!L18</f>
        <v>62510.396360000006</v>
      </c>
      <c r="K11" s="243">
        <f>+'[1]gastos dfalava'!N18+'[1]gastos dfbizkaia'!N18+'[1]gastos dfgipuzkoa'!N18</f>
        <v>19269.810369999999</v>
      </c>
      <c r="L11" s="246">
        <f>+'[1]gastos dfalava'!P18+'[1]gastos dfbizkaia'!P18+'[1]gastos dfgipuzkoa'!P18</f>
        <v>18894.973610000001</v>
      </c>
      <c r="M11" s="236"/>
      <c r="N11" s="249">
        <f t="shared" si="0"/>
        <v>43.088989014236034</v>
      </c>
      <c r="O11" s="250">
        <f t="shared" si="0"/>
        <v>29.875764405286453</v>
      </c>
      <c r="P11" s="250">
        <f t="shared" si="1"/>
        <v>30.826568846283344</v>
      </c>
      <c r="Q11" s="251">
        <f t="shared" si="1"/>
        <v>30.22692977530178</v>
      </c>
      <c r="R11" s="236"/>
      <c r="S11" s="249">
        <f t="shared" si="2"/>
        <v>2.0107585028916963</v>
      </c>
      <c r="T11" s="250">
        <f t="shared" si="2"/>
        <v>42.589351230860096</v>
      </c>
      <c r="U11" s="251">
        <f t="shared" si="2"/>
        <v>0.82563497160659249</v>
      </c>
      <c r="V11" s="226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40">
        <f>+'[1]gastos dfalava'!F20+'[1]gastos dfbizkaia'!F20+'[1]gastos dfgipuzkoa'!F20-F36</f>
        <v>15159283.409469999</v>
      </c>
      <c r="G12" s="243">
        <f>+'[1]gastos dfalava'!H20+'[1]gastos dfbizkaia'!H20+'[1]gastos dfgipuzkoa'!H20</f>
        <v>10225099.268139999</v>
      </c>
      <c r="H12" s="246">
        <f>+'[1]gastos dfalava'!J20+'[1]gastos dfbizkaia'!J20+'[1]gastos dfgipuzkoa'!J20</f>
        <v>10196049.007170001</v>
      </c>
      <c r="I12" s="279"/>
      <c r="J12" s="240">
        <f>+'[1]gastos dfalava'!L20+'[1]gastos dfbizkaia'!L20+'[1]gastos dfgipuzkoa'!L20</f>
        <v>13317151.34513</v>
      </c>
      <c r="K12" s="243">
        <f>+'[1]gastos dfalava'!N20+'[1]gastos dfbizkaia'!N20+'[1]gastos dfgipuzkoa'!N20</f>
        <v>9123082.3072100002</v>
      </c>
      <c r="L12" s="246">
        <f>+'[1]gastos dfalava'!P20+'[1]gastos dfbizkaia'!P20+'[1]gastos dfgipuzkoa'!P20</f>
        <v>9094862.6855699997</v>
      </c>
      <c r="M12" s="236"/>
      <c r="N12" s="249">
        <f t="shared" si="0"/>
        <v>67.451072665825237</v>
      </c>
      <c r="O12" s="250">
        <f t="shared" si="0"/>
        <v>67.259439194866772</v>
      </c>
      <c r="P12" s="250">
        <f t="shared" si="1"/>
        <v>68.506259865750152</v>
      </c>
      <c r="Q12" s="251">
        <f t="shared" si="1"/>
        <v>68.294355525935615</v>
      </c>
      <c r="R12" s="236"/>
      <c r="S12" s="249">
        <f t="shared" si="2"/>
        <v>13.832778622086138</v>
      </c>
      <c r="T12" s="250">
        <f t="shared" si="2"/>
        <v>12.079436793626996</v>
      </c>
      <c r="U12" s="251">
        <f t="shared" si="2"/>
        <v>12.107783917916159</v>
      </c>
      <c r="V12" s="226"/>
      <c r="W12" s="8"/>
      <c r="X12" s="8"/>
      <c r="Y12" s="226"/>
      <c r="Z12" s="226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40">
        <f>+'[1]gastos dfalava'!F22+'[1]gastos dfbizkaia'!F22+'[1]gastos dfgipuzkoa'!F22</f>
        <v>451517.56409</v>
      </c>
      <c r="G13" s="243">
        <f>+'[1]gastos dfalava'!H22+'[1]gastos dfbizkaia'!H22+'[1]gastos dfgipuzkoa'!H22</f>
        <v>163322.08283</v>
      </c>
      <c r="H13" s="246">
        <f>+'[1]gastos dfalava'!J22+'[1]gastos dfbizkaia'!J22+'[1]gastos dfgipuzkoa'!J22</f>
        <v>154347.87609000001</v>
      </c>
      <c r="I13" s="279"/>
      <c r="J13" s="240">
        <f>+'[1]gastos dfalava'!L22+'[1]gastos dfbizkaia'!L22+'[1]gastos dfgipuzkoa'!L22</f>
        <v>374571.03400999994</v>
      </c>
      <c r="K13" s="243">
        <f>+'[1]gastos dfalava'!N22+'[1]gastos dfbizkaia'!N22+'[1]gastos dfgipuzkoa'!N22</f>
        <v>152326.68402000002</v>
      </c>
      <c r="L13" s="246">
        <f>+'[1]gastos dfalava'!P22+'[1]gastos dfbizkaia'!P22+'[1]gastos dfgipuzkoa'!P22</f>
        <v>141702.5294</v>
      </c>
      <c r="M13" s="236"/>
      <c r="N13" s="249">
        <f t="shared" si="0"/>
        <v>36.171811645724901</v>
      </c>
      <c r="O13" s="250">
        <f t="shared" si="0"/>
        <v>34.184246276460286</v>
      </c>
      <c r="P13" s="250">
        <f t="shared" si="1"/>
        <v>40.66696839562168</v>
      </c>
      <c r="Q13" s="251">
        <f t="shared" si="1"/>
        <v>37.830615967014943</v>
      </c>
      <c r="R13" s="236"/>
      <c r="S13" s="249">
        <f t="shared" si="2"/>
        <v>20.542573529042784</v>
      </c>
      <c r="T13" s="250">
        <f t="shared" si="2"/>
        <v>7.2183011668240038</v>
      </c>
      <c r="U13" s="251">
        <f t="shared" si="2"/>
        <v>8.9238680096560117</v>
      </c>
      <c r="V13" s="226"/>
      <c r="W13" s="8"/>
      <c r="X13" s="8"/>
      <c r="Y13" s="226"/>
      <c r="Z13" s="226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40">
        <f>+'[1]gastos dfalava'!F24+'[1]gastos dfbizkaia'!F24+'[1]gastos dfgipuzkoa'!F24-F37</f>
        <v>534697.59834999999</v>
      </c>
      <c r="G14" s="243">
        <f>+'[1]gastos dfalava'!H24+'[1]gastos dfbizkaia'!H24+'[1]gastos dfgipuzkoa'!H24</f>
        <v>140169.52262</v>
      </c>
      <c r="H14" s="246">
        <f>+'[1]gastos dfalava'!J24+'[1]gastos dfbizkaia'!J24+'[1]gastos dfgipuzkoa'!J24</f>
        <v>127837.41165000001</v>
      </c>
      <c r="I14" s="279"/>
      <c r="J14" s="240">
        <f>+'[1]gastos dfalava'!L24+'[1]gastos dfbizkaia'!L24+'[1]gastos dfgipuzkoa'!L24</f>
        <v>240295.50396</v>
      </c>
      <c r="K14" s="243">
        <f>+'[1]gastos dfalava'!N24+'[1]gastos dfbizkaia'!N24+'[1]gastos dfgipuzkoa'!N24</f>
        <v>79951.146020000015</v>
      </c>
      <c r="L14" s="246">
        <f>+'[1]gastos dfalava'!P24+'[1]gastos dfbizkaia'!P24+'[1]gastos dfgipuzkoa'!P24</f>
        <v>75023.819799999997</v>
      </c>
      <c r="M14" s="236"/>
      <c r="N14" s="249">
        <f t="shared" si="0"/>
        <v>26.214728297367152</v>
      </c>
      <c r="O14" s="250">
        <f t="shared" si="0"/>
        <v>23.90835718067332</v>
      </c>
      <c r="P14" s="250">
        <f t="shared" si="1"/>
        <v>33.27201079605252</v>
      </c>
      <c r="Q14" s="251">
        <f t="shared" si="1"/>
        <v>31.221482950629238</v>
      </c>
      <c r="R14" s="236"/>
      <c r="S14" s="249">
        <f t="shared" si="2"/>
        <v>122.51668863475973</v>
      </c>
      <c r="T14" s="250">
        <f t="shared" si="2"/>
        <v>75.318966140818276</v>
      </c>
      <c r="U14" s="251">
        <f t="shared" si="2"/>
        <v>70.395764959437599</v>
      </c>
      <c r="V14" s="226"/>
      <c r="W14" s="8"/>
      <c r="X14" s="8"/>
      <c r="Y14" s="226"/>
      <c r="Z14" s="226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40">
        <f>+'[1]gastos dfalava'!F26+'[1]gastos dfbizkaia'!F26+'[1]gastos dfgipuzkoa'!F26</f>
        <v>108020.67911000001</v>
      </c>
      <c r="G15" s="243">
        <f>+'[1]gastos dfalava'!H26+'[1]gastos dfbizkaia'!H26+'[1]gastos dfgipuzkoa'!H26</f>
        <v>65527.565399999992</v>
      </c>
      <c r="H15" s="246">
        <f>+'[1]gastos dfalava'!J26+'[1]gastos dfbizkaia'!J26+'[1]gastos dfgipuzkoa'!J26</f>
        <v>65527.565399999992</v>
      </c>
      <c r="I15" s="279"/>
      <c r="J15" s="240">
        <f>+'[1]gastos dfalava'!L26+'[1]gastos dfbizkaia'!L26+'[1]gastos dfgipuzkoa'!L26</f>
        <v>176526.72355000002</v>
      </c>
      <c r="K15" s="243">
        <f>+'[1]gastos dfalava'!N26+'[1]gastos dfbizkaia'!N26+'[1]gastos dfgipuzkoa'!N26</f>
        <v>100012.91462000001</v>
      </c>
      <c r="L15" s="246">
        <f>+'[1]gastos dfalava'!P26+'[1]gastos dfbizkaia'!P26+'[1]gastos dfgipuzkoa'!P26</f>
        <v>63812.914619999996</v>
      </c>
      <c r="M15" s="236"/>
      <c r="N15" s="249">
        <f t="shared" si="0"/>
        <v>60.662056506117423</v>
      </c>
      <c r="O15" s="250">
        <f t="shared" si="0"/>
        <v>60.662056506117423</v>
      </c>
      <c r="P15" s="250">
        <f>IF(+$F15=0," ",+K15/$J15*100)</f>
        <v>56.655962682994009</v>
      </c>
      <c r="Q15" s="251">
        <f>IF(+$F15=0," ",+L15/$J15*100)</f>
        <v>36.149152568350601</v>
      </c>
      <c r="R15" s="236"/>
      <c r="S15" s="249">
        <f t="shared" si="2"/>
        <v>-38.807747100453106</v>
      </c>
      <c r="T15" s="250">
        <f t="shared" si="2"/>
        <v>-34.480896143290515</v>
      </c>
      <c r="U15" s="251">
        <f t="shared" si="2"/>
        <v>2.6869964962587645</v>
      </c>
      <c r="V15" s="226"/>
      <c r="W15" s="8"/>
      <c r="X15" s="8"/>
      <c r="Y15" s="226"/>
      <c r="Z15" s="226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40">
        <f>+'[1]gastos dfalava'!F28+'[1]gastos dfbizkaia'!F28+'[1]gastos dfgipuzkoa'!F28</f>
        <v>263303.337</v>
      </c>
      <c r="G16" s="243">
        <f>+'[1]gastos dfalava'!H28+'[1]gastos dfbizkaia'!H28+'[1]gastos dfgipuzkoa'!H28</f>
        <v>240097.98243999999</v>
      </c>
      <c r="H16" s="246">
        <f>+'[1]gastos dfalava'!J28+'[1]gastos dfbizkaia'!J28+'[1]gastos dfgipuzkoa'!J28</f>
        <v>91739.315440000006</v>
      </c>
      <c r="I16" s="279"/>
      <c r="J16" s="240">
        <f>+'[1]gastos dfalava'!L28+'[1]gastos dfbizkaia'!L28+'[1]gastos dfgipuzkoa'!L28</f>
        <v>257894.99699999997</v>
      </c>
      <c r="K16" s="243">
        <f>+'[1]gastos dfalava'!N28+'[1]gastos dfbizkaia'!N28+'[1]gastos dfgipuzkoa'!N28</f>
        <v>84547.648710000009</v>
      </c>
      <c r="L16" s="246">
        <f>+'[1]gastos dfalava'!P28+'[1]gastos dfbizkaia'!P28+'[1]gastos dfgipuzkoa'!P28</f>
        <v>83347.648710000009</v>
      </c>
      <c r="M16" s="236"/>
      <c r="N16" s="249">
        <f t="shared" si="0"/>
        <v>91.186836131894523</v>
      </c>
      <c r="O16" s="250">
        <f t="shared" si="0"/>
        <v>34.841683544633547</v>
      </c>
      <c r="P16" s="250">
        <f>IF(+$J16=0," ",+K16/$J16*100)</f>
        <v>32.783749081413944</v>
      </c>
      <c r="Q16" s="251">
        <f>IF(+$J16=0," ",+L16/$J16*100)</f>
        <v>32.318443428353909</v>
      </c>
      <c r="R16" s="236"/>
      <c r="S16" s="249">
        <f t="shared" si="2"/>
        <v>2.0971093130589313</v>
      </c>
      <c r="T16" s="250">
        <f t="shared" si="2"/>
        <v>183.97949097737833</v>
      </c>
      <c r="U16" s="251">
        <f t="shared" si="2"/>
        <v>10.068270502984401</v>
      </c>
      <c r="V16" s="226"/>
      <c r="W16" s="226"/>
      <c r="X16" s="8"/>
      <c r="Y16" s="226"/>
      <c r="Z16" s="226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41"/>
      <c r="G17" s="244"/>
      <c r="H17" s="247"/>
      <c r="I17" s="236"/>
      <c r="J17" s="241"/>
      <c r="K17" s="244"/>
      <c r="L17" s="246"/>
      <c r="M17" s="236"/>
      <c r="N17" s="252"/>
      <c r="O17" s="253"/>
      <c r="P17" s="253"/>
      <c r="Q17" s="254"/>
      <c r="R17" s="236"/>
      <c r="S17" s="252"/>
      <c r="T17" s="253"/>
      <c r="U17" s="254"/>
      <c r="V17" s="212"/>
      <c r="W17" s="212"/>
      <c r="X17" s="212"/>
      <c r="Y17" s="212"/>
      <c r="Z17" s="212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42">
        <f>SUM(F9,F10,F11,F12,F13,F14,F15,F16)</f>
        <v>17752103.403640002</v>
      </c>
      <c r="G18" s="245">
        <f>SUM(G9,G10,G11,G12,G13,G14,G15,G16)</f>
        <v>11591255.929470001</v>
      </c>
      <c r="H18" s="248">
        <f>SUM(H9,H10,H11,H12,H13,H14,H15,H16)</f>
        <v>11352607.764290001</v>
      </c>
      <c r="I18" s="236"/>
      <c r="J18" s="242">
        <f>SUM(J9:J17)</f>
        <v>15548605.20222</v>
      </c>
      <c r="K18" s="245">
        <f t="shared" ref="K18:L18" si="3">SUM(K9:K17)</f>
        <v>10266308.794720002</v>
      </c>
      <c r="L18" s="248">
        <f t="shared" si="3"/>
        <v>10162256.61933</v>
      </c>
      <c r="M18" s="236"/>
      <c r="N18" s="255">
        <f>IF(+$F18=0," ",+G18/$F18*100)</f>
        <v>65.295112730659611</v>
      </c>
      <c r="O18" s="256">
        <f>IF(+$F18=0," ",+H18/$F18*100)</f>
        <v>63.950775331571087</v>
      </c>
      <c r="P18" s="256">
        <f>IF(+$J18=0," ",+K18/$J18*100)</f>
        <v>66.02720090451713</v>
      </c>
      <c r="Q18" s="257">
        <f>IF(+$J18=0," ",+L18/$J18*100)</f>
        <v>65.35799505591055</v>
      </c>
      <c r="R18" s="236"/>
      <c r="S18" s="255">
        <f>IF(+J18=0," ",(+F18/J18-1)*100)</f>
        <v>14.17167760556033</v>
      </c>
      <c r="T18" s="256">
        <f>IF(+K18=0," ",(+G18/K18-1)*100)</f>
        <v>12.905779099800929</v>
      </c>
      <c r="U18" s="257">
        <f>IF(+L18=0," ",(+H18/L18-1)*100)</f>
        <v>11.713452922412838</v>
      </c>
      <c r="V18" s="212"/>
      <c r="W18" s="212"/>
      <c r="X18" s="212"/>
      <c r="Y18" s="212"/>
      <c r="Z18" s="212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41"/>
      <c r="G19" s="244"/>
      <c r="H19" s="247"/>
      <c r="I19" s="236"/>
      <c r="J19" s="241"/>
      <c r="K19" s="244"/>
      <c r="L19" s="247"/>
      <c r="M19" s="236"/>
      <c r="N19" s="252"/>
      <c r="O19" s="253"/>
      <c r="P19" s="253"/>
      <c r="Q19" s="254"/>
      <c r="R19" s="236"/>
      <c r="S19" s="252"/>
      <c r="T19" s="253"/>
      <c r="U19" s="254"/>
      <c r="V19" s="212"/>
      <c r="W19" s="212"/>
      <c r="X19" s="212"/>
      <c r="Y19" s="212"/>
      <c r="Z19" s="212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40">
        <f>SUM(F9,F10,F11,F12)</f>
        <v>16394564.225089999</v>
      </c>
      <c r="G20" s="243">
        <f>SUM(G9,G10,G11,G12)</f>
        <v>10982138.776179999</v>
      </c>
      <c r="H20" s="246">
        <f>SUM(H9,H10,H11,H12)</f>
        <v>10913155.595710002</v>
      </c>
      <c r="I20" s="236"/>
      <c r="J20" s="240">
        <f>SUM(J9,J10,J11,J12)</f>
        <v>14499316.943700001</v>
      </c>
      <c r="K20" s="243">
        <f>SUM(K9,K10,K11,K12)</f>
        <v>9849470.4013500009</v>
      </c>
      <c r="L20" s="246">
        <f>SUM(L9,L10,L11,L12)</f>
        <v>9798369.7067999989</v>
      </c>
      <c r="M20" s="236"/>
      <c r="N20" s="249">
        <f t="shared" ref="N20:O22" si="4">IF(+$F20=0," ",+G20/$F20*100)</f>
        <v>66.986463472893632</v>
      </c>
      <c r="O20" s="250">
        <f t="shared" si="4"/>
        <v>66.565694860060205</v>
      </c>
      <c r="P20" s="250">
        <f t="shared" ref="P20:Q22" si="5">IF(+$J20=0," ",+K20/$J20*100)</f>
        <v>67.93058210669453</v>
      </c>
      <c r="Q20" s="251">
        <f t="shared" si="5"/>
        <v>67.578146921310122</v>
      </c>
      <c r="R20" s="236"/>
      <c r="S20" s="249">
        <f t="shared" ref="S20:U22" si="6">IF(+J20=0," ",(+F20/J20-1)*100)</f>
        <v>13.071286659565629</v>
      </c>
      <c r="T20" s="250">
        <f t="shared" si="6"/>
        <v>11.499789619904345</v>
      </c>
      <c r="U20" s="251">
        <f t="shared" si="6"/>
        <v>11.377258893756071</v>
      </c>
      <c r="V20" s="226"/>
      <c r="W20" s="226"/>
      <c r="X20" s="226"/>
      <c r="Y20" s="226"/>
      <c r="Z20" s="226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40">
        <f>SUM(F13,F14)</f>
        <v>986215.16243999999</v>
      </c>
      <c r="G21" s="243">
        <f>SUM(G13,G14)</f>
        <v>303491.60545000003</v>
      </c>
      <c r="H21" s="246">
        <f>SUM(H13,H14)</f>
        <v>282185.28774</v>
      </c>
      <c r="I21" s="236"/>
      <c r="J21" s="240">
        <f>SUM(J13,J14)</f>
        <v>614866.53796999995</v>
      </c>
      <c r="K21" s="243">
        <f>SUM(K13,K14)</f>
        <v>232277.83004000003</v>
      </c>
      <c r="L21" s="246">
        <f>SUM(L13,L14)</f>
        <v>216726.3492</v>
      </c>
      <c r="M21" s="236"/>
      <c r="N21" s="249">
        <f t="shared" si="4"/>
        <v>30.773366402026298</v>
      </c>
      <c r="O21" s="250">
        <f t="shared" si="4"/>
        <v>28.612953692766592</v>
      </c>
      <c r="P21" s="250">
        <f t="shared" si="5"/>
        <v>37.776950882198292</v>
      </c>
      <c r="Q21" s="251">
        <f t="shared" si="5"/>
        <v>35.247705935588627</v>
      </c>
      <c r="R21" s="236"/>
      <c r="S21" s="249">
        <f t="shared" si="6"/>
        <v>60.394996562346435</v>
      </c>
      <c r="T21" s="250">
        <f t="shared" si="6"/>
        <v>30.658877516522544</v>
      </c>
      <c r="U21" s="251">
        <f t="shared" si="6"/>
        <v>30.203497997187689</v>
      </c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</row>
    <row r="22" spans="2:31" s="7" customFormat="1" ht="18" customHeight="1" x14ac:dyDescent="0.2">
      <c r="B22" s="26"/>
      <c r="C22" s="13" t="s">
        <v>42</v>
      </c>
      <c r="D22" s="20"/>
      <c r="E22"/>
      <c r="F22" s="240">
        <f>SUM(F15,F16)</f>
        <v>371324.01611000003</v>
      </c>
      <c r="G22" s="243">
        <f>SUM(G15,G16)</f>
        <v>305625.54784000001</v>
      </c>
      <c r="H22" s="246">
        <f>SUM(H15,H16)</f>
        <v>157266.88084</v>
      </c>
      <c r="I22" s="236"/>
      <c r="J22" s="240">
        <f>SUM(J15,J16)</f>
        <v>434421.72054999997</v>
      </c>
      <c r="K22" s="243">
        <f>SUM(K15,K16)</f>
        <v>184560.56333000003</v>
      </c>
      <c r="L22" s="246">
        <f>SUM(L15,L16)</f>
        <v>147160.56333</v>
      </c>
      <c r="M22" s="236"/>
      <c r="N22" s="249">
        <f t="shared" si="4"/>
        <v>82.306970349437975</v>
      </c>
      <c r="O22" s="250">
        <f t="shared" si="4"/>
        <v>42.353005466097208</v>
      </c>
      <c r="P22" s="250">
        <f t="shared" si="5"/>
        <v>42.484193261869365</v>
      </c>
      <c r="Q22" s="251">
        <f t="shared" si="5"/>
        <v>33.875047302811481</v>
      </c>
      <c r="R22" s="236"/>
      <c r="S22" s="249">
        <f t="shared" si="6"/>
        <v>-14.524528000145809</v>
      </c>
      <c r="T22" s="250">
        <f t="shared" si="6"/>
        <v>65.596345354414652</v>
      </c>
      <c r="U22" s="251">
        <f t="shared" si="6"/>
        <v>6.8675447289074931</v>
      </c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</row>
    <row r="23" spans="2:31" s="4" customFormat="1" ht="5.0999999999999996" customHeight="1" x14ac:dyDescent="0.2">
      <c r="B23" s="24"/>
      <c r="C23" s="12"/>
      <c r="D23" s="22"/>
      <c r="E23"/>
      <c r="F23" s="241"/>
      <c r="G23" s="244"/>
      <c r="H23" s="247"/>
      <c r="I23" s="236"/>
      <c r="J23" s="241"/>
      <c r="K23" s="244"/>
      <c r="L23" s="247"/>
      <c r="M23" s="236"/>
      <c r="N23" s="252"/>
      <c r="O23" s="253"/>
      <c r="P23" s="253"/>
      <c r="Q23" s="254"/>
      <c r="R23" s="236"/>
      <c r="S23" s="252"/>
      <c r="T23" s="253"/>
      <c r="U23" s="254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</row>
    <row r="24" spans="2:31" s="4" customFormat="1" ht="18" customHeight="1" x14ac:dyDescent="0.2">
      <c r="B24" s="47"/>
      <c r="C24" s="48" t="s">
        <v>39</v>
      </c>
      <c r="D24" s="23"/>
      <c r="E24"/>
      <c r="F24" s="259">
        <f>SUM(F20,F21,F22)</f>
        <v>17752103.403639998</v>
      </c>
      <c r="G24" s="260">
        <f>SUM(G20,G21,G22)</f>
        <v>11591255.929469999</v>
      </c>
      <c r="H24" s="261">
        <f>SUM(H20,H21,H22)</f>
        <v>11352607.764290001</v>
      </c>
      <c r="I24" s="236"/>
      <c r="J24" s="259">
        <f>SUM(J20:J23)</f>
        <v>15548605.20222</v>
      </c>
      <c r="K24" s="260">
        <f t="shared" ref="K24:L24" si="7">SUM(K20:K23)</f>
        <v>10266308.794720002</v>
      </c>
      <c r="L24" s="261">
        <f t="shared" si="7"/>
        <v>10162256.619329998</v>
      </c>
      <c r="M24" s="236"/>
      <c r="N24" s="262">
        <f>IF(+$F24=0," ",+G24/$F24*100)</f>
        <v>65.295112730659611</v>
      </c>
      <c r="O24" s="263">
        <f>IF(+$F24=0," ",+H24/$F24*100)</f>
        <v>63.950775331571094</v>
      </c>
      <c r="P24" s="263">
        <f>IF(+$J24=0," ",+K24/$J24*100)</f>
        <v>66.02720090451713</v>
      </c>
      <c r="Q24" s="264">
        <f>IF(+$J24=0," ",+L24/$J24*100)</f>
        <v>65.35799505591055</v>
      </c>
      <c r="R24" s="236"/>
      <c r="S24" s="262">
        <f>IF(+J24=0," ",(+F24/J24-1)*100)</f>
        <v>14.171677605560307</v>
      </c>
      <c r="T24" s="263">
        <f>IF(+K24=0," ",(+G24/K24-1)*100)</f>
        <v>12.905779099800906</v>
      </c>
      <c r="U24" s="264">
        <f>IF(+L24=0," ",(+H24/L24-1)*100)</f>
        <v>11.713452922412859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</row>
    <row r="25" spans="2:31" ht="6.75" customHeight="1" x14ac:dyDescent="0.2">
      <c r="B25" s="212"/>
      <c r="C25" s="212"/>
      <c r="D25" s="212"/>
      <c r="E25" s="212"/>
      <c r="F25" s="229"/>
      <c r="G25" s="212"/>
      <c r="H25" s="212"/>
      <c r="I25" s="212"/>
      <c r="J25" s="229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2:31" x14ac:dyDescent="0.2">
      <c r="B26" s="212"/>
      <c r="C26" s="176" t="s">
        <v>43</v>
      </c>
      <c r="D26" s="212"/>
      <c r="E26" s="212"/>
      <c r="F26" s="229"/>
      <c r="G26" s="212"/>
      <c r="H26" s="212"/>
      <c r="I26" s="212"/>
      <c r="J26" s="229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8" spans="2:31" x14ac:dyDescent="0.2">
      <c r="B28" s="212"/>
      <c r="C28" s="212"/>
      <c r="D28" s="212"/>
      <c r="E28" s="212"/>
      <c r="F28" s="111"/>
      <c r="G28" s="111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2:31" x14ac:dyDescent="0.2">
      <c r="B29" s="212"/>
      <c r="C29" s="212"/>
      <c r="D29" s="212"/>
      <c r="E29" s="212"/>
      <c r="F29" s="212"/>
      <c r="G29" s="231"/>
      <c r="H29" s="212"/>
      <c r="I29" s="212"/>
      <c r="J29" s="212"/>
      <c r="K29" s="23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2:31" x14ac:dyDescent="0.2">
      <c r="B30" s="212"/>
      <c r="C30" s="212"/>
      <c r="D30" s="212"/>
      <c r="E30" s="212"/>
      <c r="F30" s="212"/>
      <c r="G30" s="231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2:31" x14ac:dyDescent="0.2">
      <c r="B31" s="212"/>
      <c r="C31" s="212"/>
      <c r="D31" s="212"/>
      <c r="E31" s="212"/>
      <c r="F31" s="231"/>
      <c r="G31" s="111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4" spans="1:23" x14ac:dyDescent="0.2">
      <c r="A34" s="21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1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1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1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H38" sqref="H38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68" customFormat="1" ht="15.75" x14ac:dyDescent="0.2">
      <c r="B1" s="170" t="s">
        <v>7</v>
      </c>
      <c r="U1" s="171" t="str">
        <f>Índice!B8</f>
        <v>3er Trimestre 2022</v>
      </c>
    </row>
    <row r="2" spans="2:24" s="4" customFormat="1" ht="27" customHeight="1" x14ac:dyDescent="0.2">
      <c r="B2" s="300" t="s">
        <v>44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212"/>
      <c r="W2" s="212"/>
      <c r="X2" s="212"/>
    </row>
    <row r="3" spans="2:24" s="4" customFormat="1" ht="14.25" customHeight="1" x14ac:dyDescent="0.2">
      <c r="B3" s="21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12"/>
      <c r="W3" s="212"/>
      <c r="X3" s="212"/>
    </row>
    <row r="4" spans="2:24" s="4" customFormat="1" ht="21" customHeight="1" x14ac:dyDescent="0.2">
      <c r="B4" s="212"/>
      <c r="C4" s="214"/>
      <c r="D4" s="212"/>
      <c r="E4" s="212"/>
      <c r="F4" s="212"/>
      <c r="G4" s="212"/>
      <c r="H4" s="212"/>
      <c r="I4"/>
      <c r="J4" s="214" t="s">
        <v>179</v>
      </c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</row>
    <row r="5" spans="2:24" s="4" customFormat="1" ht="25.5" customHeight="1" x14ac:dyDescent="0.2">
      <c r="B5" s="291" t="s">
        <v>45</v>
      </c>
      <c r="C5" s="292"/>
      <c r="D5" s="293"/>
      <c r="E5"/>
      <c r="F5" s="98">
        <v>2022</v>
      </c>
      <c r="G5" s="99"/>
      <c r="H5" s="100"/>
      <c r="I5" s="236"/>
      <c r="J5" s="98">
        <v>2021</v>
      </c>
      <c r="K5" s="99"/>
      <c r="L5" s="100"/>
      <c r="M5" s="236"/>
      <c r="N5" s="101" t="s">
        <v>14</v>
      </c>
      <c r="O5" s="102"/>
      <c r="P5" s="102"/>
      <c r="Q5" s="103"/>
      <c r="R5" s="236"/>
      <c r="S5" s="305" t="s">
        <v>211</v>
      </c>
      <c r="T5" s="292"/>
      <c r="U5" s="293"/>
      <c r="V5" s="212"/>
      <c r="W5" s="212"/>
      <c r="X5" s="212"/>
    </row>
    <row r="6" spans="2:24" s="11" customFormat="1" ht="24" customHeight="1" x14ac:dyDescent="0.2">
      <c r="B6" s="294"/>
      <c r="C6" s="306"/>
      <c r="D6" s="296"/>
      <c r="E6"/>
      <c r="F6" s="115" t="s">
        <v>15</v>
      </c>
      <c r="G6" s="117" t="s">
        <v>46</v>
      </c>
      <c r="H6" s="94" t="s">
        <v>47</v>
      </c>
      <c r="I6" s="56"/>
      <c r="J6" s="115" t="s">
        <v>15</v>
      </c>
      <c r="K6" s="117" t="s">
        <v>46</v>
      </c>
      <c r="L6" s="94" t="s">
        <v>47</v>
      </c>
      <c r="M6" s="236"/>
      <c r="N6" s="307">
        <v>2022</v>
      </c>
      <c r="O6" s="308"/>
      <c r="P6" s="309">
        <v>2021</v>
      </c>
      <c r="Q6" s="310"/>
      <c r="R6" s="236"/>
      <c r="S6" s="294"/>
      <c r="T6" s="306"/>
      <c r="U6" s="296"/>
    </row>
    <row r="7" spans="2:24" s="11" customFormat="1" ht="12.75" customHeight="1" x14ac:dyDescent="0.2">
      <c r="B7" s="297"/>
      <c r="C7" s="298"/>
      <c r="D7" s="299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40">
        <f>+'[1]ingresos df alava'!F14+'[1]ingresos dfb'!F14+'[1]ingresos dfg'!F14</f>
        <v>7892581.9550000001</v>
      </c>
      <c r="G9" s="243">
        <f>+'[1]ingresos df alava'!H14+'[1]ingresos dfb'!H14+'[1]ingresos dfg'!H14</f>
        <v>6175332.9393800003</v>
      </c>
      <c r="H9" s="246">
        <f>+'[1]ingresos df alava'!J14+'[1]ingresos dfb'!J14+'[1]ingresos dfg'!J14</f>
        <v>5761332.6183799999</v>
      </c>
      <c r="I9" s="279"/>
      <c r="J9" s="240">
        <f>+'[1]ingresos df alava'!L14+'[1]ingresos dfb'!L14+'[1]ingresos dfg'!L14</f>
        <v>6953323.824000001</v>
      </c>
      <c r="K9" s="243">
        <f>+'[1]ingresos df alava'!N14+'[1]ingresos dfb'!N14+'[1]ingresos dfg'!N14</f>
        <v>5667991.9588299999</v>
      </c>
      <c r="L9" s="246">
        <f>+'[1]ingresos df alava'!P14+'[1]ingresos dfb'!P14+'[1]ingresos dfg'!P14</f>
        <v>5312353.4610099997</v>
      </c>
      <c r="M9" s="236"/>
      <c r="N9" s="249">
        <f t="shared" ref="N9:O25" si="0">IF(+$F9=0," ",+G9/$F9*100)</f>
        <v>78.242240303477473</v>
      </c>
      <c r="O9" s="250">
        <f t="shared" si="0"/>
        <v>72.996804483356172</v>
      </c>
      <c r="P9" s="250">
        <f t="shared" ref="P9:Q22" si="1">IF(+$J9=0," ",+K9/$J9*100)</f>
        <v>81.514856812312317</v>
      </c>
      <c r="Q9" s="251">
        <f t="shared" si="1"/>
        <v>76.400202197889172</v>
      </c>
      <c r="R9" s="236"/>
      <c r="S9" s="249">
        <f t="shared" ref="S9:U25" si="2">IF(+J9=0," ",(+F9/J9-1)*100)</f>
        <v>13.508045285595195</v>
      </c>
      <c r="T9" s="250">
        <f t="shared" si="2"/>
        <v>8.9509827154858446</v>
      </c>
      <c r="U9" s="251">
        <f t="shared" si="2"/>
        <v>8.451605501502879</v>
      </c>
      <c r="V9" s="226"/>
      <c r="W9" s="119"/>
      <c r="X9" s="8"/>
    </row>
    <row r="10" spans="2:24" s="7" customFormat="1" ht="15.95" customHeight="1" x14ac:dyDescent="0.2">
      <c r="B10" s="25"/>
      <c r="C10" s="120" t="s">
        <v>180</v>
      </c>
      <c r="D10" s="19"/>
      <c r="E10"/>
      <c r="F10" s="240">
        <f>+'[1]ingresos df alava'!F15+'[1]ingresos dfb'!F15+'[1]ingresos dfg'!F15</f>
        <v>6362781.9550000001</v>
      </c>
      <c r="G10" s="243">
        <f>+'[1]ingresos df alava'!H15+'[1]ingresos dfb'!H15+'[1]ingresos dfg'!H15</f>
        <v>4711333.5633299993</v>
      </c>
      <c r="H10" s="246">
        <f>+'[1]ingresos df alava'!J15+'[1]ingresos dfb'!J15+'[1]ingresos dfg'!J15</f>
        <v>4348219.3709999993</v>
      </c>
      <c r="I10" s="279"/>
      <c r="J10" s="240">
        <f>+'[1]ingresos df alava'!L15+'[1]ingresos dfb'!L15+'[1]ingresos dfg'!L15</f>
        <v>5715123.824</v>
      </c>
      <c r="K10" s="243">
        <f>+'[1]ingresos df alava'!N15+'[1]ingresos dfb'!N15+'[1]ingresos dfg'!N15</f>
        <v>4380508.6045399997</v>
      </c>
      <c r="L10" s="246">
        <f>+'[1]ingresos df alava'!P15+'[1]ingresos dfb'!P15+'[1]ingresos dfg'!P15</f>
        <v>4078385.07706</v>
      </c>
      <c r="M10" s="236"/>
      <c r="N10" s="249">
        <f t="shared" si="0"/>
        <v>74.045183327832575</v>
      </c>
      <c r="O10" s="250">
        <f t="shared" si="0"/>
        <v>68.338336937400186</v>
      </c>
      <c r="P10" s="250">
        <f t="shared" si="1"/>
        <v>76.647658728662392</v>
      </c>
      <c r="Q10" s="251">
        <f t="shared" si="1"/>
        <v>71.361272347823771</v>
      </c>
      <c r="R10" s="236"/>
      <c r="S10" s="249">
        <f t="shared" si="2"/>
        <v>11.332355185030906</v>
      </c>
      <c r="T10" s="250">
        <f t="shared" si="2"/>
        <v>7.5522042907786968</v>
      </c>
      <c r="U10" s="251">
        <f t="shared" si="2"/>
        <v>6.6162044250739571</v>
      </c>
      <c r="V10" s="233"/>
      <c r="W10" s="119"/>
      <c r="X10" s="8"/>
    </row>
    <row r="11" spans="2:24" s="7" customFormat="1" ht="15.95" customHeight="1" x14ac:dyDescent="0.2">
      <c r="B11" s="25"/>
      <c r="C11" s="120" t="s">
        <v>181</v>
      </c>
      <c r="D11" s="19"/>
      <c r="E11"/>
      <c r="F11" s="240">
        <f>+'[1]ingresos df alava'!F16+'[1]ingresos dfb'!F16+'[1]ingresos dfg'!F16</f>
        <v>1086600</v>
      </c>
      <c r="G11" s="243">
        <f>+'[1]ingresos df alava'!H16+'[1]ingresos dfb'!H16+'[1]ingresos dfg'!H16</f>
        <v>1059029.0269300002</v>
      </c>
      <c r="H11" s="246">
        <f>+'[1]ingresos df alava'!J16+'[1]ingresos dfb'!J16+'[1]ingresos dfg'!J16</f>
        <v>1020665.5392</v>
      </c>
      <c r="I11" s="279"/>
      <c r="J11" s="240">
        <f>+'[1]ingresos df alava'!L16+'[1]ingresos dfb'!L16+'[1]ingresos dfg'!L16</f>
        <v>844800</v>
      </c>
      <c r="K11" s="243">
        <f>+'[1]ingresos df alava'!N16+'[1]ingresos dfb'!N16+'[1]ingresos dfg'!N16</f>
        <v>874684.22951000009</v>
      </c>
      <c r="L11" s="246">
        <f>+'[1]ingresos df alava'!P16+'[1]ingresos dfb'!P16+'[1]ingresos dfg'!P16</f>
        <v>841841.87693000003</v>
      </c>
      <c r="M11" s="236"/>
      <c r="N11" s="249">
        <f t="shared" si="0"/>
        <v>97.462638222897127</v>
      </c>
      <c r="O11" s="250">
        <f t="shared" si="0"/>
        <v>93.932039315295413</v>
      </c>
      <c r="P11" s="250">
        <f t="shared" si="1"/>
        <v>103.53743247040721</v>
      </c>
      <c r="Q11" s="251">
        <f t="shared" si="1"/>
        <v>99.649843386600381</v>
      </c>
      <c r="R11" s="236"/>
      <c r="S11" s="249">
        <f t="shared" si="2"/>
        <v>28.622159090909083</v>
      </c>
      <c r="T11" s="250">
        <f>IF(+K11=0," ",(+G11/K11-1)*100)</f>
        <v>21.07558261605682</v>
      </c>
      <c r="U11" s="251">
        <f t="shared" si="2"/>
        <v>21.241953764776824</v>
      </c>
      <c r="V11" s="226"/>
      <c r="W11" s="8"/>
      <c r="X11" s="8"/>
    </row>
    <row r="12" spans="2:24" s="7" customFormat="1" ht="15.95" customHeight="1" x14ac:dyDescent="0.2">
      <c r="B12" s="25"/>
      <c r="C12" s="120" t="s">
        <v>182</v>
      </c>
      <c r="D12" s="19"/>
      <c r="E12"/>
      <c r="F12" s="240">
        <f>+'[1]ingresos df alava'!F17+'[1]ingresos dfb'!F17+'[1]ingresos dfg'!F17</f>
        <v>443200</v>
      </c>
      <c r="G12" s="243">
        <f>+'[1]ingresos df alava'!H17+'[1]ingresos dfb'!H17+'[1]ingresos dfg'!H17</f>
        <v>404970.34912000003</v>
      </c>
      <c r="H12" s="246">
        <f>+'[1]ingresos df alava'!J17+'[1]ingresos dfb'!J17+'[1]ingresos dfg'!J17</f>
        <v>392447.70818000002</v>
      </c>
      <c r="I12" s="279"/>
      <c r="J12" s="240">
        <f>+'[1]ingresos df alava'!L17+'[1]ingresos dfb'!L17+'[1]ingresos dfg'!L17</f>
        <v>393400</v>
      </c>
      <c r="K12" s="243">
        <f>+'[1]ingresos df alava'!N17+'[1]ingresos dfb'!N17+'[1]ingresos dfg'!N17</f>
        <v>412799.12478000007</v>
      </c>
      <c r="L12" s="246">
        <f>+'[1]ingresos df alava'!P17+'[1]ingresos dfb'!P17+'[1]ingresos dfg'!P17</f>
        <v>392126.50702000002</v>
      </c>
      <c r="M12" s="236"/>
      <c r="N12" s="249">
        <f t="shared" si="0"/>
        <v>91.374176245487376</v>
      </c>
      <c r="O12" s="250">
        <f t="shared" si="0"/>
        <v>88.548670618231057</v>
      </c>
      <c r="P12" s="250">
        <f t="shared" si="1"/>
        <v>104.93114508896799</v>
      </c>
      <c r="Q12" s="251">
        <f t="shared" si="1"/>
        <v>99.676285465175397</v>
      </c>
      <c r="R12" s="236"/>
      <c r="S12" s="249">
        <f t="shared" si="2"/>
        <v>12.658871377732584</v>
      </c>
      <c r="T12" s="250">
        <f t="shared" si="2"/>
        <v>-1.8965097525757479</v>
      </c>
      <c r="U12" s="251">
        <f t="shared" si="2"/>
        <v>8.1912636419545493E-2</v>
      </c>
      <c r="V12" s="226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40">
        <f>+'[1]ingresos df alava'!F19+'[1]ingresos dfb'!F19+'[1]ingresos dfg'!F19</f>
        <v>8370890.5879999995</v>
      </c>
      <c r="G13" s="243">
        <f>+'[1]ingresos df alava'!H19+'[1]ingresos dfb'!H19+'[1]ingresos dfg'!H19</f>
        <v>6122089.2580800001</v>
      </c>
      <c r="H13" s="246">
        <f>+'[1]ingresos df alava'!J19+'[1]ingresos dfb'!J19+'[1]ingresos dfg'!J19</f>
        <v>5711364.2574100001</v>
      </c>
      <c r="I13" s="279"/>
      <c r="J13" s="240">
        <f>+'[1]ingresos df alava'!L19+'[1]ingresos dfb'!L19+'[1]ingresos dfg'!L19</f>
        <v>7279673.8219999997</v>
      </c>
      <c r="K13" s="243">
        <f>+'[1]ingresos df alava'!N19+'[1]ingresos dfb'!N19+'[1]ingresos dfg'!N19</f>
        <v>5395025.0127499998</v>
      </c>
      <c r="L13" s="246">
        <f>+'[1]ingresos df alava'!P19+'[1]ingresos dfb'!P19+'[1]ingresos dfg'!P19</f>
        <v>5113255.2883099997</v>
      </c>
      <c r="M13" s="236"/>
      <c r="N13" s="249">
        <f t="shared" si="0"/>
        <v>73.135459049676939</v>
      </c>
      <c r="O13" s="250">
        <f t="shared" si="0"/>
        <v>68.228872392591839</v>
      </c>
      <c r="P13" s="250">
        <f t="shared" si="1"/>
        <v>74.110806949146848</v>
      </c>
      <c r="Q13" s="251">
        <f t="shared" si="1"/>
        <v>70.240170278744657</v>
      </c>
      <c r="R13" s="236"/>
      <c r="S13" s="249">
        <f t="shared" si="2"/>
        <v>14.989912909314951</v>
      </c>
      <c r="T13" s="250">
        <f t="shared" si="2"/>
        <v>13.476568572188974</v>
      </c>
      <c r="U13" s="251">
        <f t="shared" si="2"/>
        <v>11.697224867051048</v>
      </c>
      <c r="V13" s="226"/>
      <c r="W13" s="8"/>
      <c r="X13" s="8"/>
    </row>
    <row r="14" spans="2:24" s="7" customFormat="1" ht="15.95" customHeight="1" x14ac:dyDescent="0.2">
      <c r="B14" s="25"/>
      <c r="C14" s="120" t="s">
        <v>183</v>
      </c>
      <c r="D14" s="19"/>
      <c r="E14"/>
      <c r="F14" s="240">
        <f>+'[1]ingresos df alava'!F20+'[1]ingresos dfb'!F20+'[1]ingresos dfg'!F20</f>
        <v>237500</v>
      </c>
      <c r="G14" s="243">
        <f>+'[1]ingresos df alava'!H20+'[1]ingresos dfb'!H20+'[1]ingresos dfg'!H20</f>
        <v>173611.62727</v>
      </c>
      <c r="H14" s="246">
        <f>+'[1]ingresos df alava'!J20+'[1]ingresos dfb'!J20+'[1]ingresos dfg'!J20</f>
        <v>171867.99468999999</v>
      </c>
      <c r="I14" s="279"/>
      <c r="J14" s="240">
        <f>+'[1]ingresos df alava'!L20+'[1]ingresos dfb'!L20+'[1]ingresos dfg'!L20</f>
        <v>175000</v>
      </c>
      <c r="K14" s="243">
        <f>+'[1]ingresos df alava'!N20+'[1]ingresos dfb'!N20+'[1]ingresos dfg'!N20</f>
        <v>166596.32178</v>
      </c>
      <c r="L14" s="246">
        <f>+'[1]ingresos df alava'!P20+'[1]ingresos dfb'!P20+'[1]ingresos dfg'!P20</f>
        <v>164690.02413000001</v>
      </c>
      <c r="M14" s="236"/>
      <c r="N14" s="249">
        <f t="shared" si="0"/>
        <v>73.099632534736841</v>
      </c>
      <c r="O14" s="250">
        <f t="shared" si="0"/>
        <v>72.365471448421047</v>
      </c>
      <c r="P14" s="250">
        <f t="shared" si="1"/>
        <v>95.197898159999994</v>
      </c>
      <c r="Q14" s="251">
        <f t="shared" si="1"/>
        <v>94.10858521714286</v>
      </c>
      <c r="R14" s="236"/>
      <c r="S14" s="249">
        <f t="shared" si="2"/>
        <v>35.714285714285722</v>
      </c>
      <c r="T14" s="250">
        <f t="shared" si="2"/>
        <v>4.2109606112817444</v>
      </c>
      <c r="U14" s="251">
        <f t="shared" si="2"/>
        <v>4.3584731970978119</v>
      </c>
      <c r="V14" s="226"/>
      <c r="W14" s="8"/>
      <c r="X14" s="8"/>
    </row>
    <row r="15" spans="2:24" s="7" customFormat="1" ht="15.95" customHeight="1" x14ac:dyDescent="0.2">
      <c r="B15" s="25"/>
      <c r="C15" s="120" t="s">
        <v>184</v>
      </c>
      <c r="D15" s="19"/>
      <c r="E15"/>
      <c r="F15" s="240">
        <f>+'[1]ingresos df alava'!F21+'[1]ingresos dfb'!F21+'[1]ingresos dfg'!F21</f>
        <v>6245550.5879999995</v>
      </c>
      <c r="G15" s="278">
        <f>+'[1]ingresos df alava'!H21+'[1]ingresos dfb'!H21+'[1]ingresos dfg'!H21</f>
        <v>4827587.4516599998</v>
      </c>
      <c r="H15" s="246">
        <f>+'[1]ingresos df alava'!J21+'[1]ingresos dfb'!J21+'[1]ingresos dfg'!J21</f>
        <v>4475644.5949499998</v>
      </c>
      <c r="I15" s="279"/>
      <c r="J15" s="240">
        <f>+'[1]ingresos df alava'!L21+'[1]ingresos dfb'!L21+'[1]ingresos dfg'!L21</f>
        <v>5542123.8220000006</v>
      </c>
      <c r="K15" s="278">
        <f>+'[1]ingresos df alava'!N21+'[1]ingresos dfb'!N21+'[1]ingresos dfg'!N21</f>
        <v>4033496.1944599994</v>
      </c>
      <c r="L15" s="246">
        <f>+'[1]ingresos df alava'!P21+'[1]ingresos dfb'!P21+'[1]ingresos dfg'!P21</f>
        <v>3836025.0944699999</v>
      </c>
      <c r="M15" s="236"/>
      <c r="N15" s="249">
        <f t="shared" si="0"/>
        <v>77.296427010543653</v>
      </c>
      <c r="O15" s="250">
        <f t="shared" si="0"/>
        <v>71.661329644008646</v>
      </c>
      <c r="P15" s="250">
        <f t="shared" si="1"/>
        <v>72.778889898645772</v>
      </c>
      <c r="Q15" s="251">
        <f t="shared" si="1"/>
        <v>69.21579556275023</v>
      </c>
      <c r="R15" s="236"/>
      <c r="S15" s="249">
        <f t="shared" si="2"/>
        <v>12.692368279605692</v>
      </c>
      <c r="T15" s="250">
        <f t="shared" si="2"/>
        <v>19.687418034277137</v>
      </c>
      <c r="U15" s="251">
        <f t="shared" si="2"/>
        <v>16.67401762835372</v>
      </c>
      <c r="V15" s="226"/>
      <c r="W15" s="8"/>
      <c r="X15" s="8"/>
    </row>
    <row r="16" spans="2:24" s="7" customFormat="1" ht="15.95" customHeight="1" x14ac:dyDescent="0.2">
      <c r="B16" s="25"/>
      <c r="C16" s="120" t="s">
        <v>185</v>
      </c>
      <c r="D16" s="19"/>
      <c r="E16"/>
      <c r="F16" s="240">
        <f>+'[1]ingresos df alava'!F22+'[1]ingresos dfb'!F22+'[1]ingresos dfg'!F22</f>
        <v>1599370</v>
      </c>
      <c r="G16" s="243">
        <f>+'[1]ingresos df alava'!H22+'[1]ingresos dfb'!H22+'[1]ingresos dfg'!H22</f>
        <v>1030436.2671099997</v>
      </c>
      <c r="H16" s="246">
        <f>+'[1]ingresos df alava'!J22+'[1]ingresos dfb'!J22+'[1]ingresos dfg'!J22</f>
        <v>977219.89697999996</v>
      </c>
      <c r="I16" s="279"/>
      <c r="J16" s="240">
        <f>+'[1]ingresos df alava'!L22+'[1]ingresos dfb'!L22+'[1]ingresos dfg'!L22</f>
        <v>1473041.0719999999</v>
      </c>
      <c r="K16" s="243">
        <f>+'[1]ingresos df alava'!N22+'[1]ingresos dfb'!N22+'[1]ingresos dfg'!N22</f>
        <v>1112694.6166300001</v>
      </c>
      <c r="L16" s="246">
        <f>+'[1]ingresos df alava'!P22+'[1]ingresos dfb'!P22+'[1]ingresos dfg'!P22</f>
        <v>1033732.0451499999</v>
      </c>
      <c r="M16" s="236"/>
      <c r="N16" s="249">
        <f t="shared" si="0"/>
        <v>64.427635075686027</v>
      </c>
      <c r="O16" s="250">
        <f t="shared" si="0"/>
        <v>61.100301805085756</v>
      </c>
      <c r="P16" s="250">
        <f t="shared" si="1"/>
        <v>75.537243175389207</v>
      </c>
      <c r="Q16" s="251">
        <f t="shared" si="1"/>
        <v>70.176729271130597</v>
      </c>
      <c r="R16" s="236"/>
      <c r="S16" s="249">
        <f t="shared" si="2"/>
        <v>8.5760628404256689</v>
      </c>
      <c r="T16" s="250">
        <f t="shared" si="2"/>
        <v>-7.3927156913129455</v>
      </c>
      <c r="U16" s="251">
        <f t="shared" si="2"/>
        <v>-5.4668081961026687</v>
      </c>
      <c r="V16" s="226"/>
      <c r="W16" s="8"/>
      <c r="X16" s="8"/>
    </row>
    <row r="17" spans="2:24" s="7" customFormat="1" ht="15.95" customHeight="1" x14ac:dyDescent="0.2">
      <c r="B17" s="25"/>
      <c r="C17" s="120" t="s">
        <v>186</v>
      </c>
      <c r="D17" s="19"/>
      <c r="E17"/>
      <c r="F17" s="240">
        <f>+'[1]ingresos df alava'!F23+'[1]ingresos dfb'!F23+'[1]ingresos dfg'!F23</f>
        <v>288470</v>
      </c>
      <c r="G17" s="243">
        <f>+'[1]ingresos df alava'!H23+'[1]ingresos dfb'!H23+'[1]ingresos dfg'!H23</f>
        <v>90453.91204000001</v>
      </c>
      <c r="H17" s="246">
        <f>+'[1]ingresos df alava'!J23+'[1]ingresos dfb'!J23+'[1]ingresos dfg'!J23</f>
        <v>86631.770789999995</v>
      </c>
      <c r="I17" s="279"/>
      <c r="J17" s="240">
        <f>+'[1]ingresos df alava'!L23+'[1]ingresos dfb'!L23+'[1]ingresos dfg'!L23</f>
        <v>89508.928</v>
      </c>
      <c r="K17" s="243">
        <f>+'[1]ingresos df alava'!N23+'[1]ingresos dfb'!N23+'[1]ingresos dfg'!N23</f>
        <v>82237.879880000008</v>
      </c>
      <c r="L17" s="246">
        <f>+'[1]ingresos df alava'!P23+'[1]ingresos dfb'!P23+'[1]ingresos dfg'!P23</f>
        <v>78808.124560000011</v>
      </c>
      <c r="M17" s="236"/>
      <c r="N17" s="249">
        <f t="shared" si="0"/>
        <v>31.356436385066043</v>
      </c>
      <c r="O17" s="250">
        <f t="shared" si="0"/>
        <v>30.031466284188994</v>
      </c>
      <c r="P17" s="250">
        <f t="shared" si="1"/>
        <v>91.876734218065948</v>
      </c>
      <c r="Q17" s="251">
        <f t="shared" si="1"/>
        <v>88.044987601683715</v>
      </c>
      <c r="R17" s="236"/>
      <c r="S17" s="249">
        <f t="shared" si="2"/>
        <v>222.28070031181693</v>
      </c>
      <c r="T17" s="250">
        <f t="shared" si="2"/>
        <v>9.990569032164597</v>
      </c>
      <c r="U17" s="251">
        <f t="shared" si="2"/>
        <v>9.927461506895142</v>
      </c>
      <c r="V17" s="226"/>
      <c r="W17" s="119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40">
        <f>+'[1]ingresos df alava'!F25+'[1]ingresos dfb'!F25+'[1]ingresos dfg'!F25</f>
        <v>208018.61300000001</v>
      </c>
      <c r="G18" s="243">
        <f>+'[1]ingresos df alava'!H25+'[1]ingresos dfb'!H25+'[1]ingresos dfg'!H25</f>
        <v>174534.27339999995</v>
      </c>
      <c r="H18" s="246">
        <f>+'[1]ingresos df alava'!J25+'[1]ingresos dfb'!J25+'[1]ingresos dfg'!J25</f>
        <v>134072.32760000002</v>
      </c>
      <c r="I18" s="279"/>
      <c r="J18" s="240">
        <f>+'[1]ingresos df alava'!L25+'[1]ingresos dfb'!L25+'[1]ingresos dfg'!L25</f>
        <v>172450.587</v>
      </c>
      <c r="K18" s="243">
        <f>+'[1]ingresos df alava'!N25+'[1]ingresos dfb'!N25+'[1]ingresos dfg'!N25</f>
        <v>175000.94596000004</v>
      </c>
      <c r="L18" s="246">
        <f>+'[1]ingresos df alava'!P25+'[1]ingresos dfb'!P25+'[1]ingresos dfg'!P25</f>
        <v>122375.35798000003</v>
      </c>
      <c r="M18" s="236"/>
      <c r="N18" s="249">
        <f t="shared" si="0"/>
        <v>83.903200239105487</v>
      </c>
      <c r="O18" s="250">
        <f t="shared" si="0"/>
        <v>64.45208227592596</v>
      </c>
      <c r="P18" s="250">
        <f t="shared" si="1"/>
        <v>101.47889259431749</v>
      </c>
      <c r="Q18" s="251">
        <f t="shared" si="1"/>
        <v>70.962563890837913</v>
      </c>
      <c r="R18" s="236"/>
      <c r="S18" s="249">
        <f t="shared" si="2"/>
        <v>20.625053598686804</v>
      </c>
      <c r="T18" s="250">
        <f t="shared" si="2"/>
        <v>-0.26666859281250233</v>
      </c>
      <c r="U18" s="251">
        <f t="shared" si="2"/>
        <v>9.558272035381199</v>
      </c>
      <c r="V18" s="226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40">
        <f>+'[1]ingresos df alava'!F27+'[1]ingresos dfb'!F27+'[1]ingresos dfg'!F27-F44</f>
        <v>355831.19576000003</v>
      </c>
      <c r="G19" s="243">
        <f>+'[1]ingresos df alava'!H27+'[1]ingresos dfb'!H27+'[1]ingresos dfg'!H27-G44</f>
        <v>367568.19289000001</v>
      </c>
      <c r="H19" s="246">
        <f>+'[1]ingresos df alava'!J27+'[1]ingresos dfb'!J27+'[1]ingresos dfg'!J27-H44</f>
        <v>366968.30385000003</v>
      </c>
      <c r="I19" s="279"/>
      <c r="J19" s="240">
        <f>+'[1]ingresos df alava'!L27+'[1]ingresos dfb'!L27+'[1]ingresos dfg'!L27</f>
        <v>299512.04804999998</v>
      </c>
      <c r="K19" s="243">
        <f>+'[1]ingresos df alava'!N27+'[1]ingresos dfb'!N27+'[1]ingresos dfg'!N27</f>
        <v>506448.89724000002</v>
      </c>
      <c r="L19" s="246">
        <f>+'[1]ingresos df alava'!P27+'[1]ingresos dfb'!P27+'[1]ingresos dfg'!P27</f>
        <v>503643.91848999995</v>
      </c>
      <c r="M19" s="236"/>
      <c r="N19" s="249">
        <f t="shared" si="0"/>
        <v>103.29847334068943</v>
      </c>
      <c r="O19" s="250">
        <f t="shared" si="0"/>
        <v>103.12988524410089</v>
      </c>
      <c r="P19" s="250">
        <f t="shared" si="1"/>
        <v>169.09132722282158</v>
      </c>
      <c r="Q19" s="251">
        <f t="shared" si="1"/>
        <v>168.15481105652304</v>
      </c>
      <c r="R19" s="236"/>
      <c r="S19" s="249">
        <f t="shared" si="2"/>
        <v>18.803633468727178</v>
      </c>
      <c r="T19" s="250">
        <f t="shared" si="2"/>
        <v>-27.422451723532159</v>
      </c>
      <c r="U19" s="251">
        <f t="shared" si="2"/>
        <v>-27.137350342633727</v>
      </c>
      <c r="V19" s="226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40">
        <f>+'[1]ingresos df alava'!F29+'[1]ingresos dfb'!F29+'[1]ingresos dfg'!F29</f>
        <v>1228.42</v>
      </c>
      <c r="G20" s="243">
        <f>+'[1]ingresos df alava'!H29+'[1]ingresos dfb'!H29+'[1]ingresos dfg'!H29</f>
        <v>3531.9380999999998</v>
      </c>
      <c r="H20" s="246">
        <f>+'[1]ingresos df alava'!J29+'[1]ingresos dfb'!J29+'[1]ingresos dfg'!J29</f>
        <v>3385.6716199999996</v>
      </c>
      <c r="I20" s="279"/>
      <c r="J20" s="240">
        <f>+'[1]ingresos df alava'!L29+'[1]ingresos dfb'!L29+'[1]ingresos dfg'!L29</f>
        <v>1207.01</v>
      </c>
      <c r="K20" s="243">
        <f>+'[1]ingresos df alava'!N29+'[1]ingresos dfb'!N29+'[1]ingresos dfg'!N29</f>
        <v>2974.26991</v>
      </c>
      <c r="L20" s="246">
        <f>+'[1]ingresos df alava'!P29+'[1]ingresos dfb'!P29+'[1]ingresos dfg'!P29</f>
        <v>2878.60106</v>
      </c>
      <c r="M20" s="236"/>
      <c r="N20" s="249">
        <f t="shared" si="0"/>
        <v>287.51877208120999</v>
      </c>
      <c r="O20" s="250">
        <f t="shared" si="0"/>
        <v>275.61189332638668</v>
      </c>
      <c r="P20" s="250">
        <f t="shared" si="1"/>
        <v>246.41634369226435</v>
      </c>
      <c r="Q20" s="251">
        <f t="shared" si="1"/>
        <v>238.49024117447243</v>
      </c>
      <c r="R20" s="236"/>
      <c r="S20" s="249">
        <f t="shared" si="2"/>
        <v>1.7738046909304916</v>
      </c>
      <c r="T20" s="250">
        <f t="shared" si="2"/>
        <v>18.749750590053193</v>
      </c>
      <c r="U20" s="251">
        <f t="shared" si="2"/>
        <v>17.615173114679529</v>
      </c>
      <c r="V20" s="226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40">
        <f>+'[1]ingresos df alava'!F31+'[1]ingresos dfb'!F31+'[1]ingresos dfg'!F31</f>
        <v>5975.402</v>
      </c>
      <c r="G21" s="243">
        <f>+'[1]ingresos df alava'!H31+'[1]ingresos dfb'!H31+'[1]ingresos dfg'!H31</f>
        <v>1120.26395</v>
      </c>
      <c r="H21" s="246">
        <f>+'[1]ingresos df alava'!J31+'[1]ingresos dfb'!J31+'[1]ingresos dfg'!J31</f>
        <v>1105.26395</v>
      </c>
      <c r="I21" s="279"/>
      <c r="J21" s="240">
        <f>+'[1]ingresos df alava'!L31+'[1]ingresos dfb'!L31+'[1]ingresos dfg'!L31</f>
        <v>2383.0940000000001</v>
      </c>
      <c r="K21" s="243">
        <f>+'[1]ingresos df alava'!N31+'[1]ingresos dfb'!N31+'[1]ingresos dfg'!N31</f>
        <v>4184.5096300000005</v>
      </c>
      <c r="L21" s="246">
        <f>+'[1]ingresos df alava'!P31+'[1]ingresos dfb'!P31+'[1]ingresos dfg'!P31</f>
        <v>4172.06585</v>
      </c>
      <c r="M21" s="236"/>
      <c r="N21" s="249">
        <f t="shared" si="0"/>
        <v>18.74792608095656</v>
      </c>
      <c r="O21" s="250">
        <f t="shared" si="0"/>
        <v>18.496896945176243</v>
      </c>
      <c r="P21" s="250">
        <f t="shared" si="1"/>
        <v>175.59146345045559</v>
      </c>
      <c r="Q21" s="251">
        <f t="shared" si="1"/>
        <v>175.06929437109909</v>
      </c>
      <c r="R21" s="236"/>
      <c r="S21" s="249">
        <f t="shared" si="2"/>
        <v>150.74134717304477</v>
      </c>
      <c r="T21" s="250">
        <f t="shared" si="2"/>
        <v>-73.228309908322515</v>
      </c>
      <c r="U21" s="251">
        <f t="shared" si="2"/>
        <v>-73.507993647799211</v>
      </c>
      <c r="V21" s="226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40">
        <f>+'[1]ingresos df alava'!F33+'[1]ingresos dfb'!F33+'[1]ingresos dfg'!F33-F45</f>
        <v>74758.228260000004</v>
      </c>
      <c r="G22" s="243">
        <f>+'[1]ingresos df alava'!H33+'[1]ingresos dfb'!H33+'[1]ingresos dfg'!H33-G45</f>
        <v>56035.467400000001</v>
      </c>
      <c r="H22" s="246">
        <f>+'[1]ingresos df alava'!J33+'[1]ingresos dfb'!J33+'[1]ingresos dfg'!J33-H45</f>
        <v>54756.769849999997</v>
      </c>
      <c r="I22" s="279"/>
      <c r="J22" s="240">
        <f>+'[1]ingresos df alava'!L33+'[1]ingresos dfb'!L33+'[1]ingresos dfg'!L33</f>
        <v>30953.420450000001</v>
      </c>
      <c r="K22" s="243">
        <f>+'[1]ingresos df alava'!N33+'[1]ingresos dfb'!N33+'[1]ingresos dfg'!N33</f>
        <v>23993.059740000001</v>
      </c>
      <c r="L22" s="246">
        <f>+'[1]ingresos df alava'!P33+'[1]ingresos dfb'!P33+'[1]ingresos dfg'!P33</f>
        <v>22099.617490000001</v>
      </c>
      <c r="M22" s="236"/>
      <c r="N22" s="249">
        <f t="shared" si="0"/>
        <v>74.955585096419725</v>
      </c>
      <c r="O22" s="250">
        <f t="shared" si="0"/>
        <v>73.24514120313637</v>
      </c>
      <c r="P22" s="250">
        <f t="shared" si="1"/>
        <v>77.513435966654214</v>
      </c>
      <c r="Q22" s="251">
        <f t="shared" si="1"/>
        <v>71.396366439367114</v>
      </c>
      <c r="R22" s="236"/>
      <c r="S22" s="249">
        <f t="shared" si="2"/>
        <v>141.51847250858509</v>
      </c>
      <c r="T22" s="250">
        <f t="shared" si="2"/>
        <v>133.54865118174376</v>
      </c>
      <c r="U22" s="251">
        <f t="shared" si="2"/>
        <v>147.77247784843897</v>
      </c>
      <c r="V22" s="226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40">
        <f>+'[1]ingresos df alava'!F35+'[1]ingresos dfb'!F35+'[1]ingresos dfg'!F35</f>
        <v>114526.42679</v>
      </c>
      <c r="G23" s="243">
        <f>+'[1]ingresos df alava'!H35+'[1]ingresos dfb'!H35+'[1]ingresos dfg'!H35</f>
        <v>2140.6023599999999</v>
      </c>
      <c r="H23" s="246">
        <f>+'[1]ingresos df alava'!J35+'[1]ingresos dfb'!J35+'[1]ingresos dfg'!J35</f>
        <v>956.0735699999999</v>
      </c>
      <c r="I23" s="279"/>
      <c r="J23" s="240">
        <f>+'[1]ingresos df alava'!L35+'[1]ingresos dfb'!L35+'[1]ingresos dfg'!L35</f>
        <v>70698.150679999992</v>
      </c>
      <c r="K23" s="243">
        <f>+'[1]ingresos df alava'!N35+'[1]ingresos dfb'!N35+'[1]ingresos dfg'!N35</f>
        <v>1239.1377299999999</v>
      </c>
      <c r="L23" s="246">
        <f>+'[1]ingresos df alava'!P35+'[1]ingresos dfb'!P35+'[1]ingresos dfg'!P35</f>
        <v>1077.35673</v>
      </c>
      <c r="M23" s="236"/>
      <c r="N23" s="249">
        <f t="shared" si="0"/>
        <v>1.8690903226423798</v>
      </c>
      <c r="O23" s="250">
        <f t="shared" si="0"/>
        <v>0.8348060764639873</v>
      </c>
      <c r="P23" s="250">
        <f>IF(+$F23=0," ",+K23/$J23*100)</f>
        <v>1.7527159028652546</v>
      </c>
      <c r="Q23" s="251">
        <f>IF(+$F23=0," ",+L23/$J23*100)</f>
        <v>1.5238824773174393</v>
      </c>
      <c r="R23" s="236"/>
      <c r="S23" s="249">
        <f t="shared" si="2"/>
        <v>61.993525556813076</v>
      </c>
      <c r="T23" s="250">
        <f t="shared" si="2"/>
        <v>72.749348855675635</v>
      </c>
      <c r="U23" s="251">
        <f t="shared" si="2"/>
        <v>-11.25747457854559</v>
      </c>
      <c r="V23" s="226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40">
        <f>+'[1]ingresos df alava'!F37+'[1]ingresos dfb'!F37+'[1]ingresos dfg'!F37</f>
        <v>362403.337</v>
      </c>
      <c r="G24" s="243">
        <f>+'[1]ingresos df alava'!H37+'[1]ingresos dfb'!H37+'[1]ingresos dfg'!H37</f>
        <v>60000</v>
      </c>
      <c r="H24" s="246">
        <f>+'[1]ingresos df alava'!J37+'[1]ingresos dfb'!J37+'[1]ingresos dfg'!J37</f>
        <v>60000</v>
      </c>
      <c r="I24" s="279"/>
      <c r="J24" s="240">
        <f>+'[1]ingresos df alava'!L37+'[1]ingresos dfb'!L37+'[1]ingresos dfg'!L37</f>
        <v>653361.33000000007</v>
      </c>
      <c r="K24" s="243">
        <f>+'[1]ingresos df alava'!N37+'[1]ingresos dfb'!N37+'[1]ingresos dfg'!N37</f>
        <v>322800</v>
      </c>
      <c r="L24" s="246">
        <f>+'[1]ingresos df alava'!P37+'[1]ingresos dfb'!P37+'[1]ingresos dfg'!P37</f>
        <v>322800</v>
      </c>
      <c r="M24" s="236"/>
      <c r="N24" s="249">
        <f t="shared" si="0"/>
        <v>16.556138940850868</v>
      </c>
      <c r="O24" s="250">
        <f t="shared" si="0"/>
        <v>16.556138940850868</v>
      </c>
      <c r="P24" s="250">
        <f>IF(+$J24=0," ",+K24/$J24*100)</f>
        <v>49.406046115401409</v>
      </c>
      <c r="Q24" s="251">
        <f>IF(+$J24=0," ",+L24/$J24*100)</f>
        <v>49.406046115401409</v>
      </c>
      <c r="R24" s="236"/>
      <c r="S24" s="249">
        <f t="shared" si="2"/>
        <v>-44.532478376092456</v>
      </c>
      <c r="T24" s="250">
        <f t="shared" si="2"/>
        <v>-81.412639405204473</v>
      </c>
      <c r="U24" s="251">
        <f t="shared" si="2"/>
        <v>-81.412639405204473</v>
      </c>
      <c r="V24" s="226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40">
        <v>0</v>
      </c>
      <c r="G25" s="243"/>
      <c r="H25" s="246"/>
      <c r="I25" s="236"/>
      <c r="J25" s="240">
        <v>0</v>
      </c>
      <c r="K25" s="243"/>
      <c r="L25" s="246"/>
      <c r="M25" s="236"/>
      <c r="N25" s="249" t="str">
        <f t="shared" si="0"/>
        <v xml:space="preserve"> </v>
      </c>
      <c r="O25" s="250" t="str">
        <f t="shared" si="0"/>
        <v xml:space="preserve"> </v>
      </c>
      <c r="P25" s="250" t="str">
        <f>IF(+$J25=0," ",+K25/$J25*100)</f>
        <v xml:space="preserve"> </v>
      </c>
      <c r="Q25" s="251" t="str">
        <f>IF(+$J25=0," ",+L25/$J25*100)</f>
        <v xml:space="preserve"> </v>
      </c>
      <c r="R25" s="236"/>
      <c r="S25" s="249" t="str">
        <f t="shared" si="2"/>
        <v xml:space="preserve"> </v>
      </c>
      <c r="T25" s="250" t="str">
        <f t="shared" si="2"/>
        <v xml:space="preserve"> </v>
      </c>
      <c r="U25" s="251" t="str">
        <f t="shared" si="2"/>
        <v xml:space="preserve"> </v>
      </c>
      <c r="V25" s="226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41"/>
      <c r="G26" s="244"/>
      <c r="H26" s="247"/>
      <c r="I26" s="236"/>
      <c r="J26" s="241"/>
      <c r="K26" s="244"/>
      <c r="L26" s="247"/>
      <c r="M26" s="236"/>
      <c r="N26" s="252"/>
      <c r="O26" s="253"/>
      <c r="P26" s="253"/>
      <c r="Q26" s="254"/>
      <c r="R26" s="236"/>
      <c r="S26" s="252"/>
      <c r="T26" s="253"/>
      <c r="U26" s="254"/>
      <c r="V26" s="212"/>
      <c r="W26" s="212"/>
      <c r="X26" s="212"/>
    </row>
    <row r="27" spans="2:24" s="4" customFormat="1" ht="15.95" customHeight="1" x14ac:dyDescent="0.2">
      <c r="B27" s="27"/>
      <c r="C27" s="18" t="s">
        <v>53</v>
      </c>
      <c r="D27" s="21"/>
      <c r="E27"/>
      <c r="F27" s="242">
        <f>SUM(F9,F13,F18,F19,F20,F21,F22,F23,F24,F25)</f>
        <v>17386214.16581</v>
      </c>
      <c r="G27" s="245">
        <f>SUM(G9,G13,G18,G19,G20,G21,G22,G23,G24,G25)</f>
        <v>12962352.935559999</v>
      </c>
      <c r="H27" s="248">
        <f>SUM(H9,H13,H18,H19,H20,H21,H22,H23,H24,H25)</f>
        <v>12093941.286230002</v>
      </c>
      <c r="I27" s="236"/>
      <c r="J27" s="242">
        <f>SUM(J9,J13,J18,J19,J20,J21,J22,J23,J24,J25)</f>
        <v>15463563.286180001</v>
      </c>
      <c r="K27" s="245">
        <f>SUM(K9,K13,K18,K19,K20,K21,K22,K23,K24,K25)</f>
        <v>12099657.791789999</v>
      </c>
      <c r="L27" s="248">
        <f>SUM(L9,L13,L18,L19,L20,L21,L22,L23,L24,L25)</f>
        <v>11404655.666919999</v>
      </c>
      <c r="M27" s="236"/>
      <c r="N27" s="255">
        <f>IF(+$F27=0," ",+G27/$F27*100)</f>
        <v>74.555350647011323</v>
      </c>
      <c r="O27" s="256">
        <f>IF(+$F27=0," ",+H27/$F27*100)</f>
        <v>69.560521749540754</v>
      </c>
      <c r="P27" s="256">
        <f>IF(+$J27=0," ",+K27/$J27*100)</f>
        <v>78.246246145632099</v>
      </c>
      <c r="Q27" s="257">
        <f>IF(+$J27=0," ",+L27/$J27*100)</f>
        <v>73.751796114887028</v>
      </c>
      <c r="R27" s="236"/>
      <c r="S27" s="255">
        <f>IF(+J27=0," ",(+F27/J27-1)*100)</f>
        <v>12.433427173595234</v>
      </c>
      <c r="T27" s="256">
        <f>IF(+K27=0," ",(+G27/K27-1)*100)</f>
        <v>7.1299135778481793</v>
      </c>
      <c r="U27" s="257">
        <f>IF(+L27=0," ",(+H27/L27-1)*100)</f>
        <v>6.0438968035600116</v>
      </c>
      <c r="V27" s="212"/>
      <c r="W27" s="212"/>
      <c r="X27" s="212"/>
    </row>
    <row r="28" spans="2:24" s="4" customFormat="1" ht="5.0999999999999996" customHeight="1" x14ac:dyDescent="0.2">
      <c r="B28" s="24"/>
      <c r="C28" s="12"/>
      <c r="D28" s="22"/>
      <c r="E28"/>
      <c r="F28" s="241"/>
      <c r="G28" s="244"/>
      <c r="H28" s="247"/>
      <c r="I28" s="236"/>
      <c r="J28" s="241"/>
      <c r="K28" s="244"/>
      <c r="L28" s="247"/>
      <c r="M28" s="236"/>
      <c r="N28" s="252"/>
      <c r="O28" s="253"/>
      <c r="P28" s="253"/>
      <c r="Q28" s="254"/>
      <c r="R28" s="236"/>
      <c r="S28" s="252"/>
      <c r="T28" s="253"/>
      <c r="U28" s="254"/>
      <c r="V28" s="212"/>
      <c r="W28" s="212"/>
      <c r="X28" s="212"/>
    </row>
    <row r="29" spans="2:24" s="7" customFormat="1" ht="15.95" customHeight="1" x14ac:dyDescent="0.2">
      <c r="B29" s="26"/>
      <c r="C29" s="13" t="s">
        <v>40</v>
      </c>
      <c r="D29" s="20"/>
      <c r="E29"/>
      <c r="F29" s="240">
        <f>SUM(F9,F13,F18,F19,F20)</f>
        <v>16828550.771760002</v>
      </c>
      <c r="G29" s="243">
        <f>SUM(G9,G13,G18,G19,G20)</f>
        <v>12843056.601849999</v>
      </c>
      <c r="H29" s="246">
        <f>SUM(H9,H13,H18,H19,H20)</f>
        <v>11977123.178860001</v>
      </c>
      <c r="I29" s="236"/>
      <c r="J29" s="240">
        <f>SUM(J9,J13,J18,J19,J20)</f>
        <v>14706167.29105</v>
      </c>
      <c r="K29" s="278">
        <f>SUM(K9,K13,K18,K19,K20)</f>
        <v>11747441.084689999</v>
      </c>
      <c r="L29" s="246">
        <f>SUM(L9,L13,L18,L19,L20)</f>
        <v>11054506.62685</v>
      </c>
      <c r="M29" s="236"/>
      <c r="N29" s="249">
        <f t="shared" ref="N29:O32" si="3">IF(+$F29=0," ",+G29/$F29*100)</f>
        <v>76.317068391901799</v>
      </c>
      <c r="O29" s="250">
        <f t="shared" si="3"/>
        <v>71.171447507879392</v>
      </c>
      <c r="P29" s="250">
        <f t="shared" ref="P29:Q32" si="4">IF(+$J29=0," ",+K29/$J29*100)</f>
        <v>79.88105161729905</v>
      </c>
      <c r="Q29" s="251">
        <f t="shared" si="4"/>
        <v>75.169188600061972</v>
      </c>
      <c r="R29" s="236"/>
      <c r="S29" s="249">
        <f t="shared" ref="S29:U32" si="5">IF(+J29=0," ",(+F29/J29-1)*100)</f>
        <v>14.431928038800823</v>
      </c>
      <c r="T29" s="250">
        <f t="shared" si="5"/>
        <v>9.3264184877494216</v>
      </c>
      <c r="U29" s="251">
        <f t="shared" si="5"/>
        <v>8.346067202755858</v>
      </c>
      <c r="V29" s="226"/>
      <c r="W29" s="226"/>
      <c r="X29" s="226"/>
    </row>
    <row r="30" spans="2:24" s="7" customFormat="1" ht="15.95" customHeight="1" x14ac:dyDescent="0.2">
      <c r="B30" s="26"/>
      <c r="C30" s="13" t="s">
        <v>41</v>
      </c>
      <c r="D30" s="20"/>
      <c r="E30"/>
      <c r="F30" s="240">
        <f>SUM(F21,F22)</f>
        <v>80733.630260000005</v>
      </c>
      <c r="G30" s="243">
        <f>SUM(G21,G22)</f>
        <v>57155.731350000002</v>
      </c>
      <c r="H30" s="246">
        <f>SUM(H21,H22)</f>
        <v>55862.033799999997</v>
      </c>
      <c r="I30" s="236"/>
      <c r="J30" s="240">
        <f>SUM(J21,J22)</f>
        <v>33336.514450000002</v>
      </c>
      <c r="K30" s="243">
        <f>SUM(K21,K22)</f>
        <v>28177.569370000001</v>
      </c>
      <c r="L30" s="246">
        <f>SUM(L21,L22)</f>
        <v>26271.68334</v>
      </c>
      <c r="M30" s="236"/>
      <c r="N30" s="249">
        <f t="shared" si="3"/>
        <v>70.795443195025229</v>
      </c>
      <c r="O30" s="250">
        <f t="shared" si="3"/>
        <v>69.193016119921964</v>
      </c>
      <c r="P30" s="250">
        <f t="shared" si="4"/>
        <v>84.524641627613235</v>
      </c>
      <c r="Q30" s="251">
        <f t="shared" si="4"/>
        <v>78.807529141667658</v>
      </c>
      <c r="R30" s="236"/>
      <c r="S30" s="249">
        <f t="shared" si="5"/>
        <v>142.17777890693668</v>
      </c>
      <c r="T30" s="250">
        <f t="shared" si="5"/>
        <v>102.84124084475637</v>
      </c>
      <c r="U30" s="251">
        <f t="shared" si="5"/>
        <v>112.63210688500935</v>
      </c>
      <c r="V30" s="226"/>
      <c r="W30" s="226"/>
      <c r="X30" s="226"/>
    </row>
    <row r="31" spans="2:24" s="7" customFormat="1" ht="15.95" customHeight="1" x14ac:dyDescent="0.2">
      <c r="B31" s="26"/>
      <c r="C31" s="13" t="s">
        <v>42</v>
      </c>
      <c r="D31" s="20"/>
      <c r="E31"/>
      <c r="F31" s="240">
        <f>SUM(F23,F24)</f>
        <v>476929.76379</v>
      </c>
      <c r="G31" s="243">
        <f>SUM(G23,G24)</f>
        <v>62140.602359999997</v>
      </c>
      <c r="H31" s="246">
        <f>SUM(H23,H24)</f>
        <v>60956.07357</v>
      </c>
      <c r="I31" s="236"/>
      <c r="J31" s="240">
        <f>SUM(J23,J24)</f>
        <v>724059.48068000004</v>
      </c>
      <c r="K31" s="243">
        <f>SUM(K23,K24)</f>
        <v>324039.13773000002</v>
      </c>
      <c r="L31" s="246">
        <f>SUM(L23,L24)</f>
        <v>323877.35673</v>
      </c>
      <c r="M31" s="236"/>
      <c r="N31" s="249">
        <f t="shared" si="3"/>
        <v>13.029298458160712</v>
      </c>
      <c r="O31" s="250">
        <f t="shared" si="3"/>
        <v>12.780933000616828</v>
      </c>
      <c r="P31" s="250">
        <f t="shared" si="4"/>
        <v>44.753110259074134</v>
      </c>
      <c r="Q31" s="251">
        <f t="shared" si="4"/>
        <v>44.73076665273836</v>
      </c>
      <c r="R31" s="236"/>
      <c r="S31" s="249">
        <f t="shared" si="5"/>
        <v>-34.131134731901902</v>
      </c>
      <c r="T31" s="250">
        <f t="shared" si="5"/>
        <v>-80.82311822105342</v>
      </c>
      <c r="U31" s="251">
        <f t="shared" si="5"/>
        <v>-81.179272862592882</v>
      </c>
      <c r="V31" s="226"/>
      <c r="W31" s="226"/>
      <c r="X31" s="226"/>
    </row>
    <row r="32" spans="2:24" s="7" customFormat="1" ht="18" hidden="1" customHeight="1" x14ac:dyDescent="0.2">
      <c r="B32" s="26"/>
      <c r="C32" s="13" t="s">
        <v>187</v>
      </c>
      <c r="D32" s="20"/>
      <c r="E32"/>
      <c r="F32" s="240">
        <f>SUM(F25)</f>
        <v>0</v>
      </c>
      <c r="G32" s="243">
        <f>SUM(G25)</f>
        <v>0</v>
      </c>
      <c r="H32" s="246">
        <f>SUM(H25)</f>
        <v>0</v>
      </c>
      <c r="I32" s="236"/>
      <c r="J32" s="240">
        <f>SUM(J25)</f>
        <v>0</v>
      </c>
      <c r="K32" s="243">
        <f>SUM(K25)</f>
        <v>0</v>
      </c>
      <c r="L32" s="246">
        <f>SUM(L25)</f>
        <v>0</v>
      </c>
      <c r="M32" s="236"/>
      <c r="N32" s="249" t="str">
        <f t="shared" si="3"/>
        <v xml:space="preserve"> </v>
      </c>
      <c r="O32" s="250" t="str">
        <f t="shared" si="3"/>
        <v xml:space="preserve"> </v>
      </c>
      <c r="P32" s="250" t="str">
        <f t="shared" si="4"/>
        <v xml:space="preserve"> </v>
      </c>
      <c r="Q32" s="251" t="str">
        <f t="shared" si="4"/>
        <v xml:space="preserve"> </v>
      </c>
      <c r="R32" s="236"/>
      <c r="S32" s="249" t="str">
        <f t="shared" si="5"/>
        <v xml:space="preserve"> </v>
      </c>
      <c r="T32" s="250" t="str">
        <f t="shared" si="5"/>
        <v xml:space="preserve"> </v>
      </c>
      <c r="U32" s="251" t="str">
        <f t="shared" si="5"/>
        <v xml:space="preserve"> </v>
      </c>
      <c r="V32" s="226"/>
      <c r="W32" s="226"/>
      <c r="X32" s="226"/>
    </row>
    <row r="33" spans="1:21" s="4" customFormat="1" ht="5.0999999999999996" customHeight="1" x14ac:dyDescent="0.2">
      <c r="A33" s="212"/>
      <c r="B33" s="24"/>
      <c r="C33" s="12"/>
      <c r="D33" s="22"/>
      <c r="E33"/>
      <c r="F33" s="241"/>
      <c r="G33" s="244"/>
      <c r="H33" s="247"/>
      <c r="I33" s="236"/>
      <c r="J33" s="241"/>
      <c r="K33" s="244"/>
      <c r="L33" s="247"/>
      <c r="M33" s="236"/>
      <c r="N33" s="252"/>
      <c r="O33" s="253"/>
      <c r="P33" s="253"/>
      <c r="Q33" s="254"/>
      <c r="R33" s="236"/>
      <c r="S33" s="252"/>
      <c r="T33" s="253"/>
      <c r="U33" s="254"/>
    </row>
    <row r="34" spans="1:21" s="4" customFormat="1" ht="15.95" customHeight="1" x14ac:dyDescent="0.2">
      <c r="A34" s="212"/>
      <c r="B34" s="47"/>
      <c r="C34" s="48" t="s">
        <v>53</v>
      </c>
      <c r="D34" s="23"/>
      <c r="E34"/>
      <c r="F34" s="259">
        <f>SUM(F29,F30,F31,F32)</f>
        <v>17386214.16581</v>
      </c>
      <c r="G34" s="260">
        <f>SUM(G29,G30,G31,G32)</f>
        <v>12962352.935559999</v>
      </c>
      <c r="H34" s="261">
        <f>SUM(H29,H30,H31,H32)</f>
        <v>12093941.286230002</v>
      </c>
      <c r="I34" s="236"/>
      <c r="J34" s="259">
        <f>SUM(J29,J30,J31,J32)</f>
        <v>15463563.286180001</v>
      </c>
      <c r="K34" s="260">
        <f>SUM(K29,K30,K31,K32)</f>
        <v>12099657.791789999</v>
      </c>
      <c r="L34" s="261">
        <f>SUM(L29,L30,L31,L32)</f>
        <v>11404655.666919999</v>
      </c>
      <c r="M34" s="236"/>
      <c r="N34" s="262">
        <f>IF(+$F34=0," ",+G34/$F34*100)</f>
        <v>74.555350647011323</v>
      </c>
      <c r="O34" s="263">
        <f>IF(+$F34=0," ",+H34/$F34*100)</f>
        <v>69.560521749540754</v>
      </c>
      <c r="P34" s="263">
        <f>IF(+$J34=0," ",+K34/$J34*100)</f>
        <v>78.246246145632099</v>
      </c>
      <c r="Q34" s="264">
        <f>IF(+$J34=0," ",+L34/$J34*100)</f>
        <v>73.751796114887028</v>
      </c>
      <c r="R34" s="236"/>
      <c r="S34" s="262">
        <f>IF(+J34=0," ",(+F34/J34-1)*100)</f>
        <v>12.433427173595234</v>
      </c>
      <c r="T34" s="263">
        <f>IF(+K34=0," ",(+G34/K34-1)*100)</f>
        <v>7.1299135778481793</v>
      </c>
      <c r="U34" s="264">
        <f>IF(+L34=0," ",(+H34/L34-1)*100)</f>
        <v>6.0438968035600116</v>
      </c>
    </row>
    <row r="35" spans="1:21" s="4" customFormat="1" ht="15.75" hidden="1" customHeight="1" x14ac:dyDescent="0.2">
      <c r="A35" s="212"/>
      <c r="B35" s="11" t="s">
        <v>188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</row>
    <row r="36" spans="1:21" ht="8.25" customHeight="1" x14ac:dyDescent="0.2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</row>
    <row r="37" spans="1:21" x14ac:dyDescent="0.2">
      <c r="A37" s="212"/>
      <c r="B37" s="212"/>
      <c r="C37" s="176" t="s">
        <v>43</v>
      </c>
      <c r="D37" s="212"/>
      <c r="E37" s="212"/>
      <c r="F37" s="152"/>
      <c r="G37" s="152"/>
      <c r="H37" s="152"/>
      <c r="I37" s="152">
        <f>SUM(I10:I12)</f>
        <v>0</v>
      </c>
      <c r="J37" s="152"/>
      <c r="K37" s="152"/>
      <c r="L37" s="152"/>
      <c r="M37" s="212"/>
      <c r="N37" s="212"/>
      <c r="O37" s="212"/>
      <c r="P37" s="212"/>
      <c r="Q37" s="212"/>
      <c r="R37" s="212"/>
      <c r="S37" s="212"/>
      <c r="T37" s="212"/>
      <c r="U37" s="212"/>
    </row>
    <row r="38" spans="1:21" x14ac:dyDescent="0.2">
      <c r="A38" s="212"/>
      <c r="B38" s="212"/>
      <c r="C38" s="212"/>
      <c r="D38" s="212"/>
      <c r="E38" s="212"/>
      <c r="F38" s="212"/>
      <c r="G38" s="231"/>
      <c r="H38" s="111"/>
      <c r="I38" s="212"/>
      <c r="J38" s="212"/>
      <c r="K38" s="232"/>
      <c r="L38" s="212"/>
      <c r="M38" s="212"/>
      <c r="N38" s="212"/>
      <c r="O38" s="212"/>
      <c r="P38" s="212"/>
      <c r="Q38" s="212"/>
      <c r="R38" s="212"/>
      <c r="S38" s="212"/>
      <c r="T38" s="212"/>
      <c r="U38" s="212"/>
    </row>
    <row r="39" spans="1:21" x14ac:dyDescent="0.2">
      <c r="A39" s="212"/>
      <c r="B39" s="212"/>
      <c r="C39" s="212"/>
      <c r="D39" s="212"/>
      <c r="E39" s="212"/>
      <c r="F39" s="111"/>
      <c r="G39" s="111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</row>
    <row r="44" spans="1:21" x14ac:dyDescent="0.2">
      <c r="A44" s="212"/>
      <c r="B44" s="212"/>
      <c r="C44" s="212"/>
      <c r="D44" s="212"/>
      <c r="E44" s="212"/>
      <c r="F44" s="212">
        <f>+'gastos ddff'!F36</f>
        <v>0</v>
      </c>
      <c r="G44" s="212">
        <v>0</v>
      </c>
      <c r="H44" s="212">
        <v>0</v>
      </c>
      <c r="I44" s="212"/>
      <c r="J44" s="212"/>
      <c r="K44" s="212">
        <v>0</v>
      </c>
      <c r="L44" s="212">
        <v>0</v>
      </c>
      <c r="M44" s="212"/>
      <c r="N44" s="212" t="str">
        <f>IF(+$F44=0," ",+G44/$F44*100)</f>
        <v xml:space="preserve"> </v>
      </c>
      <c r="O44" s="212" t="str">
        <f>IF(+$F44=0," ",+H44/$F44*100)</f>
        <v xml:space="preserve"> </v>
      </c>
      <c r="P44" s="212" t="str">
        <f>IF(+$J44=0," ",+K44/$J44*100)</f>
        <v xml:space="preserve"> </v>
      </c>
      <c r="Q44" s="212" t="str">
        <f>IF(+$J44=0," ",+L44/$J44*100)</f>
        <v xml:space="preserve"> </v>
      </c>
      <c r="R44" s="212"/>
      <c r="S44" s="212" t="str">
        <f t="shared" ref="S44:U45" si="6">IF(+J44=0," ",(+F44/J44-1)*100)</f>
        <v xml:space="preserve"> </v>
      </c>
      <c r="T44" s="212" t="str">
        <f t="shared" si="6"/>
        <v xml:space="preserve"> </v>
      </c>
      <c r="U44" s="212" t="str">
        <f t="shared" si="6"/>
        <v xml:space="preserve"> </v>
      </c>
    </row>
    <row r="45" spans="1:21" s="3" customFormat="1" x14ac:dyDescent="0.2">
      <c r="A45" s="212"/>
      <c r="B45" s="212"/>
      <c r="C45" s="212"/>
      <c r="D45" s="212"/>
      <c r="E45" s="212"/>
      <c r="F45" s="212">
        <v>0</v>
      </c>
      <c r="G45" s="212">
        <v>0</v>
      </c>
      <c r="H45" s="212">
        <v>0</v>
      </c>
      <c r="I45" s="212"/>
      <c r="J45" s="212"/>
      <c r="K45" s="212"/>
      <c r="L45" s="212"/>
      <c r="M45" s="212"/>
      <c r="N45" s="212" t="str">
        <f>IF(+$F45=0," ",+G45/$F45*100)</f>
        <v xml:space="preserve"> </v>
      </c>
      <c r="O45" s="212" t="str">
        <f>IF(+$F45=0," ",+H45/$F45*100)</f>
        <v xml:space="preserve"> </v>
      </c>
      <c r="P45" s="212" t="str">
        <f>IF(+$J45=0," ",+K45/$J45*100)</f>
        <v xml:space="preserve"> </v>
      </c>
      <c r="Q45" s="212" t="str">
        <f>IF(+$J45=0," ",+L45/$J45*100)</f>
        <v xml:space="preserve"> </v>
      </c>
      <c r="R45" s="212"/>
      <c r="S45" s="212" t="str">
        <f t="shared" si="6"/>
        <v xml:space="preserve"> </v>
      </c>
      <c r="T45" s="212" t="str">
        <f t="shared" si="6"/>
        <v xml:space="preserve"> </v>
      </c>
      <c r="U45" s="212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C34" sqref="C34"/>
    </sheetView>
  </sheetViews>
  <sheetFormatPr baseColWidth="10" defaultColWidth="12.5703125" defaultRowHeight="11.25" x14ac:dyDescent="0.2"/>
  <cols>
    <col min="1" max="1" width="4.140625" style="145" customWidth="1"/>
    <col min="2" max="2" width="4" style="145" customWidth="1"/>
    <col min="3" max="3" width="34.5703125" style="145" bestFit="1" customWidth="1"/>
    <col min="4" max="4" width="2.7109375" style="145" customWidth="1"/>
    <col min="5" max="5" width="18.7109375" style="145" customWidth="1"/>
    <col min="6" max="6" width="2.7109375" style="145" customWidth="1"/>
    <col min="7" max="7" width="18.7109375" style="145" customWidth="1"/>
    <col min="8" max="8" width="2.7109375" style="145" customWidth="1"/>
    <col min="9" max="9" width="18.7109375" style="145" customWidth="1"/>
    <col min="10" max="10" width="1.7109375" style="145" customWidth="1"/>
    <col min="11" max="11" width="5.7109375" style="145" customWidth="1"/>
    <col min="12" max="12" width="2.7109375" style="145" customWidth="1"/>
    <col min="13" max="13" width="13.140625" style="145" customWidth="1"/>
    <col min="14" max="14" width="12.5703125" style="145" customWidth="1"/>
    <col min="15" max="15" width="4.42578125" style="145" customWidth="1"/>
    <col min="16" max="16384" width="12.5703125" style="145"/>
  </cols>
  <sheetData>
    <row r="1" spans="1:9" s="173" customFormat="1" ht="15.75" x14ac:dyDescent="0.2">
      <c r="A1" s="172"/>
      <c r="B1" s="170" t="s">
        <v>7</v>
      </c>
      <c r="C1" s="172"/>
      <c r="D1" s="172"/>
      <c r="E1" s="172"/>
      <c r="F1" s="172"/>
      <c r="G1" s="172"/>
      <c r="H1" s="172"/>
      <c r="I1" s="171" t="str">
        <f>Índice!B8</f>
        <v>3er Trimestre 2022</v>
      </c>
    </row>
    <row r="2" spans="1:9" ht="24.75" customHeight="1" x14ac:dyDescent="0.2">
      <c r="A2" s="146"/>
      <c r="B2" s="329" t="s">
        <v>54</v>
      </c>
      <c r="C2" s="329"/>
      <c r="D2" s="329"/>
      <c r="E2" s="329"/>
      <c r="F2" s="329"/>
      <c r="G2" s="329"/>
      <c r="H2" s="329"/>
      <c r="I2" s="329"/>
    </row>
    <row r="3" spans="1:9" ht="24" customHeight="1" x14ac:dyDescent="0.2">
      <c r="A3" s="146"/>
      <c r="B3" s="147"/>
      <c r="C3" s="146"/>
      <c r="D3" s="146"/>
      <c r="E3" s="146"/>
      <c r="F3" s="146"/>
      <c r="G3" s="164" t="s">
        <v>12</v>
      </c>
      <c r="H3"/>
    </row>
    <row r="4" spans="1:9" ht="32.1" customHeight="1" x14ac:dyDescent="0.2">
      <c r="A4" s="86"/>
      <c r="B4" s="148"/>
      <c r="C4" s="84"/>
      <c r="D4" s="86"/>
      <c r="E4" s="160">
        <v>2022</v>
      </c>
      <c r="F4"/>
      <c r="G4" s="160">
        <v>2021</v>
      </c>
      <c r="H4"/>
      <c r="I4" s="162" t="s">
        <v>212</v>
      </c>
    </row>
    <row r="5" spans="1:9" ht="9" customHeight="1" x14ac:dyDescent="0.2">
      <c r="A5" s="86"/>
      <c r="B5" s="148"/>
      <c r="C5" s="84"/>
      <c r="D5" s="86"/>
      <c r="E5" s="161"/>
      <c r="F5" s="163"/>
      <c r="G5" s="161"/>
      <c r="H5" s="163"/>
      <c r="I5" s="161"/>
    </row>
    <row r="6" spans="1:9" ht="19.5" customHeight="1" x14ac:dyDescent="0.2">
      <c r="A6" s="86"/>
      <c r="B6" s="325" t="s">
        <v>189</v>
      </c>
      <c r="C6" s="326"/>
      <c r="D6" s="86"/>
      <c r="E6" s="337">
        <f>SUM('[1]consolidado GV-DDFF'!K6:K10)</f>
        <v>12843056.601849999</v>
      </c>
      <c r="F6" s="236"/>
      <c r="G6" s="337">
        <f>SUM('[1]consolidado GV-DDFF'!R6:R10)</f>
        <v>11747441.084689999</v>
      </c>
      <c r="H6" s="236"/>
      <c r="I6" s="338">
        <f t="shared" ref="I6:I27" si="0">IF(E6=0," ",(+E6/G6-1)*100)</f>
        <v>9.3264184877494216</v>
      </c>
    </row>
    <row r="7" spans="1:9" ht="19.5" customHeight="1" x14ac:dyDescent="0.2">
      <c r="A7" s="86"/>
      <c r="B7" s="327" t="s">
        <v>56</v>
      </c>
      <c r="C7" s="328"/>
      <c r="D7" s="86"/>
      <c r="E7" s="339">
        <f>SUM(E8:E11)</f>
        <v>10982138.776179999</v>
      </c>
      <c r="F7" s="236"/>
      <c r="G7" s="339">
        <f>SUM(G8:G11)</f>
        <v>9849470.4013500009</v>
      </c>
      <c r="H7" s="236"/>
      <c r="I7" s="340">
        <f t="shared" si="0"/>
        <v>11.499789619904345</v>
      </c>
    </row>
    <row r="8" spans="1:9" ht="12.75" x14ac:dyDescent="0.2">
      <c r="A8" s="86"/>
      <c r="B8" s="149"/>
      <c r="C8" s="150" t="s">
        <v>57</v>
      </c>
      <c r="D8" s="86"/>
      <c r="E8" s="341">
        <f>'[1]consolidado GV-DDFF'!K21</f>
        <v>306135.15841000003</v>
      </c>
      <c r="F8" s="236"/>
      <c r="G8" s="341">
        <f>'[1]consolidado GV-DDFF'!R21</f>
        <v>297722.19377000001</v>
      </c>
      <c r="H8" s="236"/>
      <c r="I8" s="342">
        <f t="shared" si="0"/>
        <v>2.8257767865634165</v>
      </c>
    </row>
    <row r="9" spans="1:9" ht="12.75" x14ac:dyDescent="0.2">
      <c r="A9" s="86"/>
      <c r="B9" s="149"/>
      <c r="C9" s="150" t="s">
        <v>58</v>
      </c>
      <c r="D9" s="86"/>
      <c r="E9" s="341">
        <f>'[1]consolidado GV-DDFF'!K22</f>
        <v>423427.65203999996</v>
      </c>
      <c r="F9" s="236"/>
      <c r="G9" s="341">
        <f>'[1]consolidado GV-DDFF'!R22</f>
        <v>409396.08999999997</v>
      </c>
      <c r="H9" s="236"/>
      <c r="I9" s="342">
        <f t="shared" si="0"/>
        <v>3.4273805692672799</v>
      </c>
    </row>
    <row r="10" spans="1:9" ht="12.75" x14ac:dyDescent="0.2">
      <c r="A10" s="86"/>
      <c r="B10" s="149"/>
      <c r="C10" s="150" t="s">
        <v>59</v>
      </c>
      <c r="D10" s="86"/>
      <c r="E10" s="341">
        <f>'[1]consolidado GV-DDFF'!K23</f>
        <v>27476.69759</v>
      </c>
      <c r="F10" s="236"/>
      <c r="G10" s="341">
        <f>'[1]consolidado GV-DDFF'!R23</f>
        <v>19269.810369999999</v>
      </c>
      <c r="H10" s="236"/>
      <c r="I10" s="342">
        <f t="shared" si="0"/>
        <v>42.589351230860096</v>
      </c>
    </row>
    <row r="11" spans="1:9" ht="12.75" x14ac:dyDescent="0.2">
      <c r="A11" s="86"/>
      <c r="B11" s="149"/>
      <c r="C11" s="150" t="s">
        <v>60</v>
      </c>
      <c r="D11" s="86"/>
      <c r="E11" s="341">
        <f>'[1]consolidado GV-DDFF'!K24</f>
        <v>10225099.268139999</v>
      </c>
      <c r="F11" s="236"/>
      <c r="G11" s="341">
        <f>'[1]consolidado GV-DDFF'!R24</f>
        <v>9123082.3072100002</v>
      </c>
      <c r="H11" s="236"/>
      <c r="I11" s="342">
        <f t="shared" si="0"/>
        <v>12.079436793626996</v>
      </c>
    </row>
    <row r="12" spans="1:9" ht="19.5" customHeight="1" x14ac:dyDescent="0.2">
      <c r="A12" s="86"/>
      <c r="B12" s="327" t="s">
        <v>190</v>
      </c>
      <c r="C12" s="328"/>
      <c r="D12" s="86"/>
      <c r="E12" s="339">
        <f>+E6-E7</f>
        <v>1860917.8256700002</v>
      </c>
      <c r="F12" s="236"/>
      <c r="G12" s="339">
        <f>+G6-G7</f>
        <v>1897970.6833399981</v>
      </c>
      <c r="H12" s="236"/>
      <c r="I12" s="340">
        <f t="shared" si="0"/>
        <v>-1.9522355110771938</v>
      </c>
    </row>
    <row r="13" spans="1:9" ht="19.5" customHeight="1" x14ac:dyDescent="0.2">
      <c r="A13" s="86"/>
      <c r="B13" s="327" t="s">
        <v>62</v>
      </c>
      <c r="C13" s="328"/>
      <c r="D13" s="86"/>
      <c r="E13" s="343">
        <f>SUM('[1]consolidado GV-DDFF'!K11:K12)</f>
        <v>57155.731350000002</v>
      </c>
      <c r="F13" s="236"/>
      <c r="G13" s="343">
        <f>SUM('[1]consolidado GV-DDFF'!R11:R12)</f>
        <v>28177.569370000001</v>
      </c>
      <c r="H13" s="236"/>
      <c r="I13" s="340">
        <f t="shared" si="0"/>
        <v>102.84124084475637</v>
      </c>
    </row>
    <row r="14" spans="1:9" ht="19.5" customHeight="1" x14ac:dyDescent="0.2">
      <c r="A14" s="86"/>
      <c r="B14" s="327" t="s">
        <v>63</v>
      </c>
      <c r="C14" s="328"/>
      <c r="D14" s="86"/>
      <c r="E14" s="343">
        <f>SUM(E15:E16)</f>
        <v>303491.60545000003</v>
      </c>
      <c r="F14" s="236"/>
      <c r="G14" s="343">
        <f>+G15+G16</f>
        <v>232277.83004000003</v>
      </c>
      <c r="H14" s="236"/>
      <c r="I14" s="340">
        <f t="shared" si="0"/>
        <v>30.658877516522544</v>
      </c>
    </row>
    <row r="15" spans="1:9" ht="12.75" x14ac:dyDescent="0.2">
      <c r="A15" s="86"/>
      <c r="B15" s="224"/>
      <c r="C15" s="150" t="s">
        <v>64</v>
      </c>
      <c r="D15" s="86"/>
      <c r="E15" s="341">
        <f>'[1]consolidado GV-DDFF'!K25</f>
        <v>163322.08283</v>
      </c>
      <c r="F15" s="236"/>
      <c r="G15" s="341">
        <f>'[1]consolidado GV-DDFF'!R25</f>
        <v>152326.68402000002</v>
      </c>
      <c r="H15" s="236"/>
      <c r="I15" s="342">
        <f t="shared" si="0"/>
        <v>7.2183011668240038</v>
      </c>
    </row>
    <row r="16" spans="1:9" ht="12.75" x14ac:dyDescent="0.2">
      <c r="A16" s="86"/>
      <c r="B16" s="224"/>
      <c r="C16" s="150" t="s">
        <v>65</v>
      </c>
      <c r="D16" s="86"/>
      <c r="E16" s="341">
        <f>'[1]consolidado GV-DDFF'!K26</f>
        <v>140169.52262</v>
      </c>
      <c r="F16" s="236"/>
      <c r="G16" s="341">
        <f>'[1]consolidado GV-DDFF'!R26</f>
        <v>79951.146020000015</v>
      </c>
      <c r="H16" s="236"/>
      <c r="I16" s="342">
        <f t="shared" si="0"/>
        <v>75.318966140818276</v>
      </c>
    </row>
    <row r="17" spans="1:15" ht="19.5" customHeight="1" x14ac:dyDescent="0.2">
      <c r="A17" s="86"/>
      <c r="B17" s="332" t="s">
        <v>66</v>
      </c>
      <c r="C17" s="333"/>
      <c r="D17" s="86"/>
      <c r="E17" s="339">
        <f>+E12+E13-E14</f>
        <v>1614581.95157</v>
      </c>
      <c r="F17" s="236"/>
      <c r="G17" s="339">
        <f>+G12+G13-G14</f>
        <v>1693870.4226699979</v>
      </c>
      <c r="H17" s="236"/>
      <c r="I17" s="340">
        <f t="shared" si="0"/>
        <v>-4.6809053419220703</v>
      </c>
    </row>
    <row r="18" spans="1:15" ht="19.5" customHeight="1" x14ac:dyDescent="0.2">
      <c r="A18" s="86"/>
      <c r="B18" s="327" t="s">
        <v>67</v>
      </c>
      <c r="C18" s="328"/>
      <c r="D18" s="86"/>
      <c r="E18" s="339">
        <f>+E19-E20</f>
        <v>-63386.963039999995</v>
      </c>
      <c r="F18" s="236"/>
      <c r="G18" s="339">
        <f>+G19-G20</f>
        <v>-98773.776890000008</v>
      </c>
      <c r="H18" s="236"/>
      <c r="I18" s="340" t="s">
        <v>203</v>
      </c>
    </row>
    <row r="19" spans="1:15" ht="12.75" x14ac:dyDescent="0.2">
      <c r="A19" s="86"/>
      <c r="B19" s="224"/>
      <c r="C19" s="150" t="s">
        <v>68</v>
      </c>
      <c r="D19" s="86"/>
      <c r="E19" s="341">
        <f>'[1]consolidado GV-DDFF'!K13</f>
        <v>2140.6023599999999</v>
      </c>
      <c r="F19" s="236"/>
      <c r="G19" s="341">
        <f>'[1]consolidado GV-DDFF'!R13</f>
        <v>1239.1377299999999</v>
      </c>
      <c r="H19" s="236"/>
      <c r="I19" s="342">
        <f t="shared" si="0"/>
        <v>72.749348855675635</v>
      </c>
    </row>
    <row r="20" spans="1:15" ht="12.75" x14ac:dyDescent="0.2">
      <c r="A20" s="86"/>
      <c r="B20" s="224"/>
      <c r="C20" s="150" t="s">
        <v>69</v>
      </c>
      <c r="D20" s="86"/>
      <c r="E20" s="341">
        <f>'[1]consolidado GV-DDFF'!K27</f>
        <v>65527.565399999992</v>
      </c>
      <c r="F20" s="236"/>
      <c r="G20" s="341">
        <f>'[1]consolidado GV-DDFF'!R27</f>
        <v>100012.91462000001</v>
      </c>
      <c r="H20" s="236"/>
      <c r="I20" s="342">
        <f t="shared" si="0"/>
        <v>-34.480896143290515</v>
      </c>
    </row>
    <row r="21" spans="1:15" ht="19.5" customHeight="1" x14ac:dyDescent="0.2">
      <c r="A21" s="86"/>
      <c r="B21" s="327" t="s">
        <v>70</v>
      </c>
      <c r="C21" s="328"/>
      <c r="D21" s="86"/>
      <c r="E21" s="339">
        <f>+E22-E23</f>
        <v>-180097.98243999999</v>
      </c>
      <c r="F21" s="236"/>
      <c r="G21" s="339">
        <f>+G22-G23</f>
        <v>238252.35128999999</v>
      </c>
      <c r="H21" s="236"/>
      <c r="I21" s="340" t="s">
        <v>203</v>
      </c>
    </row>
    <row r="22" spans="1:15" ht="12.75" x14ac:dyDescent="0.2">
      <c r="A22" s="86"/>
      <c r="B22" s="224"/>
      <c r="C22" s="150" t="s">
        <v>71</v>
      </c>
      <c r="D22" s="86"/>
      <c r="E22" s="341">
        <f>'[1]consolidado GV-DDFF'!K14</f>
        <v>60000</v>
      </c>
      <c r="F22" s="236"/>
      <c r="G22" s="341">
        <f>'[1]consolidado GV-DDFF'!R14</f>
        <v>322800</v>
      </c>
      <c r="H22" s="236"/>
      <c r="I22" s="342">
        <f t="shared" si="0"/>
        <v>-81.412639405204473</v>
      </c>
    </row>
    <row r="23" spans="1:15" ht="12.75" x14ac:dyDescent="0.2">
      <c r="A23" s="86"/>
      <c r="B23" s="224"/>
      <c r="C23" s="150" t="s">
        <v>72</v>
      </c>
      <c r="D23" s="86"/>
      <c r="E23" s="281">
        <f>'[1]consolidado GV-DDFF'!K28</f>
        <v>240097.98243999999</v>
      </c>
      <c r="F23" s="236"/>
      <c r="G23" s="281">
        <f>'[1]consolidado GV-DDFF'!R28</f>
        <v>84547.648710000009</v>
      </c>
      <c r="H23" s="236"/>
      <c r="I23" s="342">
        <f t="shared" si="0"/>
        <v>183.97949097737833</v>
      </c>
    </row>
    <row r="24" spans="1:15" ht="19.5" customHeight="1" x14ac:dyDescent="0.2">
      <c r="A24" s="86"/>
      <c r="B24" s="327" t="s">
        <v>73</v>
      </c>
      <c r="C24" s="328"/>
      <c r="D24" s="86"/>
      <c r="E24" s="339">
        <f>+E17+E21+E18</f>
        <v>1371097.00609</v>
      </c>
      <c r="F24" s="236"/>
      <c r="G24" s="339">
        <f>+G17+G21+G18</f>
        <v>1833348.9970699977</v>
      </c>
      <c r="H24" s="236"/>
      <c r="I24" s="340">
        <f t="shared" si="0"/>
        <v>-25.21352954177053</v>
      </c>
    </row>
    <row r="25" spans="1:15" ht="12.75" x14ac:dyDescent="0.2">
      <c r="A25" s="86"/>
      <c r="B25" s="224"/>
      <c r="C25" s="150" t="s">
        <v>74</v>
      </c>
      <c r="D25" s="86"/>
      <c r="E25" s="341">
        <f>'[1]gastos ddff'!G18-'[1]gastos ddff'!H18</f>
        <v>238648.16517999955</v>
      </c>
      <c r="F25" s="236"/>
      <c r="G25" s="341">
        <f>'[1]gastos ddff'!K18-'[1]gastos ddff'!L18</f>
        <v>104052.17539000139</v>
      </c>
      <c r="H25" s="236"/>
      <c r="I25" s="342">
        <f t="shared" si="0"/>
        <v>129.35432564049188</v>
      </c>
    </row>
    <row r="26" spans="1:15" ht="12.75" x14ac:dyDescent="0.2">
      <c r="A26" s="86"/>
      <c r="B26" s="224"/>
      <c r="C26" s="150" t="s">
        <v>75</v>
      </c>
      <c r="D26" s="86"/>
      <c r="E26" s="341">
        <f>'[1]ingresos ddff'!G27-'[1]ingresos ddff'!H27</f>
        <v>868411.6493299976</v>
      </c>
      <c r="F26" s="236"/>
      <c r="G26" s="341">
        <f>'[1]ingresos ddff'!K27-'[1]ingresos ddff'!L27</f>
        <v>695002.12487000041</v>
      </c>
      <c r="H26" s="236"/>
      <c r="I26" s="342">
        <f t="shared" si="0"/>
        <v>24.950934429507441</v>
      </c>
    </row>
    <row r="27" spans="1:15" ht="30" customHeight="1" x14ac:dyDescent="0.2">
      <c r="A27" s="86"/>
      <c r="B27" s="330" t="s">
        <v>191</v>
      </c>
      <c r="C27" s="331"/>
      <c r="D27" s="86"/>
      <c r="E27" s="348">
        <f>+E24+E25-E26</f>
        <v>741333.52194000199</v>
      </c>
      <c r="F27" s="236"/>
      <c r="G27" s="348">
        <f>+G24+G25-G26</f>
        <v>1242399.0475899987</v>
      </c>
      <c r="H27" s="236"/>
      <c r="I27" s="347">
        <f t="shared" si="0"/>
        <v>-40.330482112165321</v>
      </c>
    </row>
    <row r="28" spans="1:15" ht="19.899999999999999" customHeight="1" x14ac:dyDescent="0.2">
      <c r="B28" s="318"/>
      <c r="C28" s="319"/>
      <c r="D28" s="319"/>
      <c r="E28" s="319"/>
      <c r="F28" s="319"/>
      <c r="G28" s="319"/>
      <c r="H28" s="319"/>
      <c r="I28" s="319"/>
      <c r="O28" s="151"/>
    </row>
    <row r="29" spans="1:15" ht="17.25" customHeight="1" x14ac:dyDescent="0.2">
      <c r="C29" s="176" t="s">
        <v>43</v>
      </c>
      <c r="O29" s="151"/>
    </row>
    <row r="30" spans="1:15" x14ac:dyDescent="0.2">
      <c r="O30" s="151"/>
    </row>
    <row r="31" spans="1:15" x14ac:dyDescent="0.2">
      <c r="O31" s="151"/>
    </row>
    <row r="32" spans="1:15" x14ac:dyDescent="0.2">
      <c r="O32" s="151"/>
    </row>
    <row r="33" spans="15:15" x14ac:dyDescent="0.2">
      <c r="O33" s="151"/>
    </row>
    <row r="34" spans="15:15" x14ac:dyDescent="0.2">
      <c r="O34" s="151"/>
    </row>
    <row r="35" spans="15:15" x14ac:dyDescent="0.2">
      <c r="O35" s="151"/>
    </row>
    <row r="36" spans="15:15" x14ac:dyDescent="0.2">
      <c r="O36" s="151"/>
    </row>
    <row r="37" spans="15:15" x14ac:dyDescent="0.2">
      <c r="O37" s="151"/>
    </row>
    <row r="38" spans="15:15" x14ac:dyDescent="0.2">
      <c r="O38" s="151"/>
    </row>
    <row r="39" spans="15:15" x14ac:dyDescent="0.2">
      <c r="O39" s="151"/>
    </row>
    <row r="40" spans="15:15" x14ac:dyDescent="0.2">
      <c r="O40" s="151"/>
    </row>
    <row r="41" spans="15:15" x14ac:dyDescent="0.2">
      <c r="O41" s="151"/>
    </row>
    <row r="42" spans="15:15" x14ac:dyDescent="0.2">
      <c r="O42" s="151"/>
    </row>
    <row r="43" spans="15:15" x14ac:dyDescent="0.2">
      <c r="O43" s="151"/>
    </row>
    <row r="44" spans="15:15" x14ac:dyDescent="0.2">
      <c r="O44" s="151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40709-1D07-47BE-B102-BC75373E390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B8711-34C0-42AB-B018-1EA34F922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2022-10-28T08:15:33Z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