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1\2021-trim-03\"/>
    </mc:Choice>
  </mc:AlternateContent>
  <bookViews>
    <workbookView xWindow="-105" yWindow="-105" windowWidth="19410" windowHeight="11010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</externalReferences>
  <definedNames>
    <definedName name="_xlnm.Print_Area" localSheetId="12">'consolidado GV-DDFF'!$B$1:$J$24</definedName>
    <definedName name="_xlnm.Print_Area" localSheetId="11">'desglose cap 1 y 2'!$B$1:$K$83</definedName>
    <definedName name="_xlnm.Print_Area" localSheetId="4">'evol gto GV '!$B$1:$N$90</definedName>
    <definedName name="_xlnm.Print_Area" localSheetId="13">'evol gto GV-DDFF'!$B$1:$N$91</definedName>
    <definedName name="_xlnm.Print_Area" localSheetId="14">'evol ing GV-DDFF'!$B$1:$O$90</definedName>
    <definedName name="_xlnm.Print_Area" localSheetId="5">'evol ing-GV'!$B$1:$O$90</definedName>
    <definedName name="_xlnm.Print_Area" localSheetId="9">'Evolucion gasto DDFF'!$B$1:$N$90</definedName>
    <definedName name="_xlnm.Print_Area" localSheetId="10">'Evolución ingreso DDFF'!$B$1:$O$91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2" i="16" l="1"/>
  <c r="L32" i="16"/>
  <c r="K32" i="16"/>
  <c r="T32" i="16" s="1"/>
  <c r="J32" i="16"/>
  <c r="S32" i="16" s="1"/>
  <c r="H32" i="16"/>
  <c r="G32" i="16"/>
  <c r="F32" i="16"/>
  <c r="O32" i="16" s="1"/>
  <c r="K31" i="16"/>
  <c r="G31" i="16"/>
  <c r="U25" i="16"/>
  <c r="T25" i="16"/>
  <c r="P25" i="16"/>
  <c r="N25" i="16"/>
  <c r="J25" i="16"/>
  <c r="S25" i="16" s="1"/>
  <c r="F25" i="16"/>
  <c r="O25" i="16" s="1"/>
  <c r="T24" i="16"/>
  <c r="P24" i="16"/>
  <c r="L31" i="16"/>
  <c r="S24" i="16"/>
  <c r="H31" i="16"/>
  <c r="O24" i="16"/>
  <c r="U23" i="16"/>
  <c r="T23" i="16"/>
  <c r="S23" i="16"/>
  <c r="Q23" i="16"/>
  <c r="S22" i="16"/>
  <c r="O22" i="16"/>
  <c r="U22" i="16"/>
  <c r="T22" i="16"/>
  <c r="Q22" i="16"/>
  <c r="N22" i="16"/>
  <c r="T21" i="16"/>
  <c r="P21" i="16"/>
  <c r="L30" i="16"/>
  <c r="K30" i="16"/>
  <c r="J30" i="16"/>
  <c r="H30" i="16"/>
  <c r="G30" i="16"/>
  <c r="F30" i="16"/>
  <c r="U20" i="16"/>
  <c r="T20" i="16"/>
  <c r="S20" i="16"/>
  <c r="F29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K29" i="16"/>
  <c r="Q13" i="16"/>
  <c r="G29" i="16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L27" i="16"/>
  <c r="J27" i="16"/>
  <c r="H29" i="16"/>
  <c r="N9" i="16"/>
  <c r="K22" i="14"/>
  <c r="J22" i="14"/>
  <c r="P16" i="14"/>
  <c r="O16" i="14"/>
  <c r="U16" i="14"/>
  <c r="T16" i="14"/>
  <c r="S16" i="14"/>
  <c r="N16" i="14"/>
  <c r="P15" i="14"/>
  <c r="U15" i="14"/>
  <c r="T15" i="14"/>
  <c r="S15" i="14"/>
  <c r="H22" i="14"/>
  <c r="G22" i="14"/>
  <c r="N15" i="14"/>
  <c r="U14" i="14"/>
  <c r="T14" i="14"/>
  <c r="S14" i="14"/>
  <c r="O14" i="14"/>
  <c r="O13" i="14"/>
  <c r="U13" i="14"/>
  <c r="K21" i="14"/>
  <c r="P13" i="14"/>
  <c r="H21" i="14"/>
  <c r="G21" i="14"/>
  <c r="F21" i="14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K18" i="14"/>
  <c r="J20" i="14"/>
  <c r="H20" i="14"/>
  <c r="H24" i="14" s="1"/>
  <c r="T9" i="14"/>
  <c r="N9" i="14"/>
  <c r="N9" i="1"/>
  <c r="O9" i="1"/>
  <c r="P9" i="1"/>
  <c r="Q9" i="1"/>
  <c r="S9" i="1"/>
  <c r="T9" i="1"/>
  <c r="U9" i="1"/>
  <c r="N10" i="1"/>
  <c r="O10" i="1"/>
  <c r="P10" i="1"/>
  <c r="Q10" i="1"/>
  <c r="S10" i="1"/>
  <c r="T10" i="1"/>
  <c r="U10" i="1"/>
  <c r="N11" i="1"/>
  <c r="O11" i="1"/>
  <c r="P11" i="1"/>
  <c r="Q11" i="1"/>
  <c r="S11" i="1"/>
  <c r="T11" i="1"/>
  <c r="U11" i="1"/>
  <c r="N12" i="1"/>
  <c r="O12" i="1"/>
  <c r="P12" i="1"/>
  <c r="Q12" i="1"/>
  <c r="S12" i="1"/>
  <c r="T12" i="1"/>
  <c r="U12" i="1"/>
  <c r="N13" i="1"/>
  <c r="O13" i="1"/>
  <c r="P13" i="1"/>
  <c r="Q13" i="1"/>
  <c r="S13" i="1"/>
  <c r="T13" i="1"/>
  <c r="U13" i="1"/>
  <c r="N14" i="1"/>
  <c r="O14" i="1"/>
  <c r="P14" i="1"/>
  <c r="Q14" i="1"/>
  <c r="S14" i="1"/>
  <c r="T14" i="1"/>
  <c r="U14" i="1"/>
  <c r="N15" i="1"/>
  <c r="O15" i="1"/>
  <c r="P15" i="1"/>
  <c r="Q15" i="1"/>
  <c r="S15" i="1"/>
  <c r="T15" i="1"/>
  <c r="U15" i="1"/>
  <c r="N16" i="1"/>
  <c r="O16" i="1"/>
  <c r="P16" i="1"/>
  <c r="Q16" i="1"/>
  <c r="S16" i="1"/>
  <c r="T16" i="1"/>
  <c r="U16" i="1"/>
  <c r="N17" i="1"/>
  <c r="O17" i="1"/>
  <c r="P17" i="1"/>
  <c r="Q17" i="1"/>
  <c r="S17" i="1"/>
  <c r="T17" i="1"/>
  <c r="U17" i="1"/>
  <c r="F19" i="1"/>
  <c r="S19" i="1" s="1"/>
  <c r="G19" i="1"/>
  <c r="H19" i="1"/>
  <c r="J19" i="1"/>
  <c r="K19" i="1"/>
  <c r="L19" i="1"/>
  <c r="Q19" i="1" s="1"/>
  <c r="P19" i="1"/>
  <c r="F21" i="1"/>
  <c r="G21" i="1"/>
  <c r="H21" i="1"/>
  <c r="J21" i="1"/>
  <c r="P21" i="1" s="1"/>
  <c r="K21" i="1"/>
  <c r="T21" i="1" s="1"/>
  <c r="L21" i="1"/>
  <c r="O21" i="1"/>
  <c r="U21" i="1"/>
  <c r="F22" i="1"/>
  <c r="O22" i="1" s="1"/>
  <c r="G22" i="1"/>
  <c r="H22" i="1"/>
  <c r="J22" i="1"/>
  <c r="K22" i="1"/>
  <c r="T22" i="1" s="1"/>
  <c r="L22" i="1"/>
  <c r="Q22" i="1" s="1"/>
  <c r="P22" i="1"/>
  <c r="F23" i="1"/>
  <c r="G23" i="1"/>
  <c r="N23" i="1" s="1"/>
  <c r="H23" i="1"/>
  <c r="O23" i="1" s="1"/>
  <c r="J23" i="1"/>
  <c r="S23" i="1" s="1"/>
  <c r="K23" i="1"/>
  <c r="L23" i="1"/>
  <c r="T23" i="1"/>
  <c r="Q21" i="1" l="1"/>
  <c r="S22" i="1"/>
  <c r="U23" i="1"/>
  <c r="U22" i="1"/>
  <c r="S21" i="1"/>
  <c r="O19" i="1"/>
  <c r="P23" i="1"/>
  <c r="T19" i="1"/>
  <c r="T31" i="16"/>
  <c r="G34" i="16"/>
  <c r="U31" i="16"/>
  <c r="T30" i="16"/>
  <c r="K34" i="16"/>
  <c r="T29" i="16"/>
  <c r="O29" i="16"/>
  <c r="N29" i="16"/>
  <c r="U30" i="16"/>
  <c r="Q30" i="16"/>
  <c r="S30" i="16"/>
  <c r="P30" i="16"/>
  <c r="H34" i="16"/>
  <c r="O30" i="16"/>
  <c r="N30" i="16"/>
  <c r="Q27" i="16"/>
  <c r="Q11" i="16"/>
  <c r="N14" i="16"/>
  <c r="Q17" i="16"/>
  <c r="N20" i="16"/>
  <c r="J29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F27" i="16"/>
  <c r="L29" i="16"/>
  <c r="J31" i="16"/>
  <c r="P32" i="16"/>
  <c r="Q20" i="16"/>
  <c r="Q9" i="16"/>
  <c r="O11" i="16"/>
  <c r="O17" i="16"/>
  <c r="T19" i="16"/>
  <c r="Q14" i="16"/>
  <c r="N23" i="16"/>
  <c r="G27" i="16"/>
  <c r="Q32" i="16"/>
  <c r="N12" i="16"/>
  <c r="T13" i="16"/>
  <c r="Q15" i="16"/>
  <c r="N18" i="16"/>
  <c r="Q21" i="16"/>
  <c r="P22" i="16"/>
  <c r="O23" i="16"/>
  <c r="N24" i="16"/>
  <c r="U24" i="16"/>
  <c r="Q25" i="16"/>
  <c r="H27" i="16"/>
  <c r="U27" i="16" s="1"/>
  <c r="S9" i="16"/>
  <c r="P11" i="16"/>
  <c r="S21" i="16"/>
  <c r="P23" i="16"/>
  <c r="F31" i="16"/>
  <c r="F34" i="16" s="1"/>
  <c r="K27" i="16"/>
  <c r="T27" i="16" s="1"/>
  <c r="U9" i="16"/>
  <c r="T21" i="14"/>
  <c r="T22" i="14"/>
  <c r="O21" i="14"/>
  <c r="N21" i="14"/>
  <c r="P14" i="14"/>
  <c r="O15" i="14"/>
  <c r="L18" i="14"/>
  <c r="K20" i="14"/>
  <c r="J21" i="14"/>
  <c r="P22" i="14"/>
  <c r="S13" i="14"/>
  <c r="Q14" i="14"/>
  <c r="F18" i="14"/>
  <c r="T13" i="14"/>
  <c r="Q15" i="14"/>
  <c r="G18" i="14"/>
  <c r="T18" i="14" s="1"/>
  <c r="F20" i="14"/>
  <c r="L21" i="14"/>
  <c r="U21" i="14" s="1"/>
  <c r="S9" i="14"/>
  <c r="P11" i="14"/>
  <c r="O12" i="14"/>
  <c r="N13" i="14"/>
  <c r="Q16" i="14"/>
  <c r="H18" i="14"/>
  <c r="G20" i="14"/>
  <c r="G24" i="14" s="1"/>
  <c r="L22" i="14"/>
  <c r="U22" i="14" s="1"/>
  <c r="Q13" i="14"/>
  <c r="O10" i="14"/>
  <c r="T12" i="14"/>
  <c r="L20" i="14"/>
  <c r="O11" i="14"/>
  <c r="S10" i="14"/>
  <c r="Q11" i="14"/>
  <c r="N14" i="14"/>
  <c r="J18" i="14"/>
  <c r="F22" i="14"/>
  <c r="S22" i="14" s="1"/>
  <c r="Q9" i="14"/>
  <c r="N22" i="1"/>
  <c r="Q23" i="1"/>
  <c r="U19" i="1"/>
  <c r="N19" i="1"/>
  <c r="N21" i="1"/>
  <c r="F25" i="1"/>
  <c r="N25" i="1" s="1"/>
  <c r="G25" i="1"/>
  <c r="H25" i="1"/>
  <c r="J25" i="1"/>
  <c r="L22" i="2"/>
  <c r="K22" i="2"/>
  <c r="J22" i="2"/>
  <c r="P22" i="2" s="1"/>
  <c r="H22" i="2"/>
  <c r="G22" i="2"/>
  <c r="F22" i="2"/>
  <c r="U21" i="2"/>
  <c r="L21" i="2"/>
  <c r="K21" i="2"/>
  <c r="J21" i="2"/>
  <c r="P21" i="2" s="1"/>
  <c r="H21" i="2"/>
  <c r="G21" i="2"/>
  <c r="F21" i="2"/>
  <c r="O21" i="2" s="1"/>
  <c r="L20" i="2"/>
  <c r="K20" i="2"/>
  <c r="J20" i="2"/>
  <c r="Q20" i="2" s="1"/>
  <c r="H20" i="2"/>
  <c r="G20" i="2"/>
  <c r="F20" i="2"/>
  <c r="L18" i="2"/>
  <c r="U18" i="2" s="1"/>
  <c r="K18" i="2"/>
  <c r="T18" i="2" s="1"/>
  <c r="J18" i="2"/>
  <c r="H18" i="2"/>
  <c r="G18" i="2"/>
  <c r="F18" i="2"/>
  <c r="O18" i="2" s="1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T22" i="2" l="1"/>
  <c r="U22" i="2"/>
  <c r="G24" i="2"/>
  <c r="N24" i="2" s="1"/>
  <c r="O22" i="2"/>
  <c r="P27" i="16"/>
  <c r="T34" i="16"/>
  <c r="P31" i="16"/>
  <c r="S31" i="16"/>
  <c r="Q31" i="16"/>
  <c r="N34" i="16"/>
  <c r="O34" i="16"/>
  <c r="L34" i="16"/>
  <c r="U34" i="16" s="1"/>
  <c r="U29" i="16"/>
  <c r="S29" i="16"/>
  <c r="Q29" i="16"/>
  <c r="P29" i="16"/>
  <c r="J34" i="16"/>
  <c r="O27" i="16"/>
  <c r="N27" i="16"/>
  <c r="S27" i="16"/>
  <c r="O31" i="16"/>
  <c r="N31" i="16"/>
  <c r="F24" i="14"/>
  <c r="N20" i="14"/>
  <c r="O20" i="14"/>
  <c r="Q22" i="14"/>
  <c r="K24" i="14"/>
  <c r="T24" i="14" s="1"/>
  <c r="T20" i="14"/>
  <c r="P20" i="14"/>
  <c r="S18" i="14"/>
  <c r="Q18" i="14"/>
  <c r="P18" i="14"/>
  <c r="S20" i="14"/>
  <c r="P21" i="14"/>
  <c r="S21" i="14"/>
  <c r="Q21" i="14"/>
  <c r="J24" i="14"/>
  <c r="O22" i="14"/>
  <c r="N22" i="14"/>
  <c r="U20" i="14"/>
  <c r="L24" i="14"/>
  <c r="U24" i="14" s="1"/>
  <c r="N18" i="14"/>
  <c r="O18" i="14"/>
  <c r="U18" i="14"/>
  <c r="Q20" i="14"/>
  <c r="O25" i="1"/>
  <c r="L25" i="1"/>
  <c r="Q25" i="1" s="1"/>
  <c r="K25" i="1"/>
  <c r="T25" i="1" s="1"/>
  <c r="U25" i="1"/>
  <c r="S25" i="1"/>
  <c r="P18" i="2"/>
  <c r="P20" i="2"/>
  <c r="L24" i="2"/>
  <c r="H24" i="2"/>
  <c r="F24" i="2"/>
  <c r="O20" i="2"/>
  <c r="T21" i="2"/>
  <c r="S22" i="2"/>
  <c r="S18" i="2"/>
  <c r="S20" i="2"/>
  <c r="O24" i="2"/>
  <c r="Q21" i="2"/>
  <c r="N18" i="2"/>
  <c r="T20" i="2"/>
  <c r="S21" i="2"/>
  <c r="Q22" i="2"/>
  <c r="N20" i="2"/>
  <c r="U20" i="2"/>
  <c r="J24" i="2"/>
  <c r="K24" i="2"/>
  <c r="N22" i="2"/>
  <c r="N21" i="2"/>
  <c r="Q18" i="2"/>
  <c r="T24" i="2" l="1"/>
  <c r="S34" i="16"/>
  <c r="Q34" i="16"/>
  <c r="P34" i="16"/>
  <c r="P24" i="14"/>
  <c r="S24" i="14"/>
  <c r="Q24" i="14"/>
  <c r="N24" i="14"/>
  <c r="O24" i="14"/>
  <c r="P25" i="1"/>
  <c r="U24" i="2"/>
  <c r="S24" i="2"/>
  <c r="Q24" i="2"/>
  <c r="P24" i="2"/>
  <c r="G73" i="37" l="1"/>
  <c r="C73" i="37"/>
  <c r="N81" i="30"/>
  <c r="K81" i="30"/>
  <c r="H81" i="30"/>
  <c r="O81" i="30" s="1"/>
  <c r="M81" i="29"/>
  <c r="J81" i="29"/>
  <c r="G81" i="29"/>
  <c r="N81" i="29" s="1"/>
  <c r="N81" i="24" l="1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N47" i="35" s="1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<sst xmlns="http://schemas.openxmlformats.org/spreadsheetml/2006/main" count="1029" uniqueCount="213">
  <si>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</si>
  <si>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</si>
  <si>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</si>
  <si>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</si>
  <si>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</si>
  <si>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</si>
  <si>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</si>
  <si>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</si>
  <si>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</si>
  <si>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</si>
  <si>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</si>
  <si>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</si>
  <si>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</si>
  <si>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</si>
  <si>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</si>
  <si>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</si>
  <si>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</si>
  <si>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</si>
  <si>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</si>
  <si>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</si>
  <si>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</si>
  <si>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</si>
  <si>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</si>
  <si>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</si>
  <si>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</si>
  <si>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</si>
  <si>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</si>
  <si>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</si>
  <si>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</si>
  <si>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</si>
  <si>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</si>
  <si>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</si>
  <si>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</si>
  <si>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</si>
  <si>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</si>
  <si>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</si>
  <si>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</si>
  <si>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</si>
  <si>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</si>
  <si>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</si>
  <si>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</si>
  <si>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</si>
  <si>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</si>
  <si>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</si>
  <si>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</si>
  <si>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</si>
  <si>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</si>
  <si>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</si>
  <si>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</si>
  <si>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</si>
  <si>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</si>
  <si>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</si>
  <si>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</si>
  <si>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</si>
  <si>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</si>
  <si>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</si>
  <si>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</si>
  <si>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</si>
  <si>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</si>
  <si>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</si>
  <si>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</si>
  <si>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</si>
  <si>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</si>
  <si>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</si>
  <si>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</si>
  <si>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</si>
  <si>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</si>
  <si>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</si>
  <si>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</si>
  <si>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</si>
  <si>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</si>
  <si>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</si>
  <si>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</si>
  <si>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</si>
  <si>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</si>
  <si>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</si>
  <si>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</si>
  <si>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</si>
  <si>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</si>
  <si>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</si>
  <si>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</si>
  <si>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</si>
  <si>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</si>
  <si>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</si>
  <si>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</si>
  <si>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</si>
  <si>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</si>
  <si>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</si>
  <si>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</si>
  <si>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</si>
  <si>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</si>
  <si>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</si>
  <si>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</si>
  <si>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</si>
  <si>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</si>
  <si>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</si>
  <si>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</si>
  <si>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</si>
  <si>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</si>
  <si>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</si>
  <si>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</si>
  <si>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</si>
  <si>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</si>
  <si>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</si>
  <si>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</si>
  <si>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</si>
  <si>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</si>
  <si>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</si>
  <si>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</si>
  <si>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</si>
  <si>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</si>
  <si>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</si>
  <si>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</si>
  <si>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</si>
  <si>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</si>
  <si>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</si>
  <si>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</si>
  <si>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</si>
  <si>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</si>
  <si>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</si>
  <si>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</si>
  <si>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</si>
  <si>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</si>
  <si>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</si>
  <si>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</si>
  <si>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</si>
  <si>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</si>
  <si>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</si>
  <si>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</si>
  <si>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</si>
  <si>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</si>
  <si>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</si>
  <si>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</si>
  <si>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</si>
  <si>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</si>
  <si>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</si>
  <si>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</si>
  <si>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</si>
  <si>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</si>
  <si>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</si>
  <si>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</si>
  <si>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</si>
  <si>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</si>
  <si>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</si>
  <si>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</si>
  <si>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</si>
  <si>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</si>
  <si>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</si>
  <si>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</si>
  <si>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</si>
  <si>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</si>
  <si>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</si>
  <si>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</si>
  <si>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</si>
  <si>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</si>
  <si>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</si>
  <si>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</si>
  <si>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</si>
  <si>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</si>
  <si>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</si>
  <si>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</si>
  <si>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</si>
  <si>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</si>
  <si>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</si>
  <si>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</si>
  <si>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</si>
  <si>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</si>
  <si>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</si>
  <si>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</si>
  <si>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</si>
  <si>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</si>
  <si>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</si>
  <si>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</si>
  <si>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</si>
  <si>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</si>
  <si>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</si>
  <si>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</si>
  <si>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</si>
  <si>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</si>
  <si>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</si>
  <si>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</si>
  <si>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</si>
  <si>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</si>
  <si>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</si>
  <si>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</si>
  <si>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</si>
  <si>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</si>
  <si>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</si>
  <si>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</si>
  <si>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</si>
  <si>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</si>
  <si>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</si>
  <si>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</si>
  <si>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</si>
  <si>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</si>
  <si>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</si>
  <si>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</si>
  <si>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</si>
  <si>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</si>
  <si>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</si>
  <si>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</si>
  <si>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</si>
  <si>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t>31.03.2020</t>
  </si>
  <si>
    <t xml:space="preserve"> -</t>
  </si>
  <si>
    <t>30.06.2020</t>
  </si>
  <si>
    <t>30.09.2020</t>
  </si>
  <si>
    <t>31.12.2020</t>
  </si>
  <si>
    <t>Tasas de variación 21/20</t>
  </si>
  <si>
    <t>Var. %
21/20</t>
  </si>
  <si>
    <t>31.03.2021</t>
  </si>
  <si>
    <t>30.06.2021</t>
  </si>
  <si>
    <r>
      <t>3</t>
    </r>
    <r>
      <rPr>
        <b/>
        <vertAlign val="superscript"/>
        <sz val="16"/>
        <rFont val="Arial"/>
        <family val="2"/>
      </rPr>
      <t xml:space="preserve">er </t>
    </r>
    <r>
      <rPr>
        <b/>
        <sz val="16"/>
        <rFont val="Arial"/>
        <family val="2"/>
      </rPr>
      <t>Trimestre 2021</t>
    </r>
  </si>
  <si>
    <t>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</si>
</sst>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6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4" xfId="6" applyFont="1" applyBorder="1" applyAlignment="1">
      <alignment horizontal="center" vertical="center"/>
    </xf>
    <xf numFmtId="0" fontId="12" fillId="0" borderId="2" xfId="6" applyFont="1" applyBorder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171" fontId="12" fillId="0" borderId="4" xfId="6" applyNumberFormat="1" applyFont="1" applyBorder="1" applyAlignment="1">
      <alignment vertical="center"/>
    </xf>
    <xf numFmtId="171" fontId="10" fillId="3" borderId="5" xfId="6" applyNumberFormat="1" applyFont="1" applyFill="1" applyBorder="1" applyAlignment="1">
      <alignment vertical="center"/>
    </xf>
    <xf numFmtId="172" fontId="12" fillId="0" borderId="2" xfId="6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171" fontId="10" fillId="3" borderId="4" xfId="6" applyNumberFormat="1" applyFont="1" applyFill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33" fillId="4" borderId="1" xfId="6" applyFont="1" applyFill="1" applyBorder="1" applyAlignment="1">
      <alignment horizontal="center" vertical="center" wrapText="1"/>
    </xf>
    <xf numFmtId="0" fontId="12" fillId="0" borderId="0" xfId="5" applyFont="1" applyBorder="1"/>
    <xf numFmtId="0" fontId="33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10" fillId="0" borderId="21" xfId="6" applyNumberFormat="1" applyFont="1" applyBorder="1" applyAlignment="1">
      <alignment horizontal="right" vertical="center" indent="3"/>
    </xf>
    <xf numFmtId="3" fontId="10" fillId="0" borderId="22" xfId="6" applyNumberFormat="1" applyFont="1" applyBorder="1" applyAlignment="1">
      <alignment horizontal="right" vertical="center" indent="3"/>
    </xf>
    <xf numFmtId="3" fontId="12" fillId="0" borderId="22" xfId="6" applyNumberFormat="1" applyFont="1" applyBorder="1" applyAlignment="1">
      <alignment horizontal="right" vertical="center" indent="3"/>
    </xf>
    <xf numFmtId="3" fontId="10" fillId="0" borderId="22" xfId="6" applyNumberFormat="1" applyFont="1" applyFill="1" applyBorder="1" applyAlignment="1">
      <alignment horizontal="right" vertical="center" indent="3"/>
    </xf>
    <xf numFmtId="3" fontId="12" fillId="0" borderId="22" xfId="5" applyNumberFormat="1" applyFont="1" applyBorder="1" applyAlignment="1">
      <alignment horizontal="right" indent="3"/>
    </xf>
    <xf numFmtId="3" fontId="10" fillId="0" borderId="23" xfId="6" applyNumberFormat="1" applyFont="1" applyBorder="1" applyAlignment="1">
      <alignment horizontal="right" vertical="center" indent="3"/>
    </xf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vertical="center"/>
    </xf>
    <xf numFmtId="171" fontId="12" fillId="0" borderId="4" xfId="6" applyNumberFormat="1" applyFont="1" applyFill="1" applyBorder="1" applyAlignment="1">
      <alignment vertical="center"/>
    </xf>
    <xf numFmtId="172" fontId="12" fillId="0" borderId="2" xfId="6" applyNumberFormat="1" applyFont="1" applyFill="1" applyBorder="1" applyAlignment="1">
      <alignment vertical="center"/>
    </xf>
    <xf numFmtId="3" fontId="12" fillId="0" borderId="0" xfId="6" applyNumberFormat="1" applyFont="1" applyFill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1" fontId="10" fillId="0" borderId="4" xfId="6" applyNumberFormat="1" applyFont="1" applyFill="1" applyBorder="1" applyAlignment="1">
      <alignment vertical="center"/>
    </xf>
    <xf numFmtId="172" fontId="10" fillId="0" borderId="2" xfId="6" applyNumberFormat="1" applyFont="1" applyFill="1" applyBorder="1" applyAlignment="1">
      <alignment vertical="center"/>
    </xf>
    <xf numFmtId="165" fontId="12" fillId="0" borderId="22" xfId="6" applyNumberFormat="1" applyFont="1" applyBorder="1" applyAlignment="1">
      <alignment horizontal="right" vertical="center" indent="4"/>
    </xf>
    <xf numFmtId="172" fontId="10" fillId="3" borderId="2" xfId="6" applyNumberFormat="1" applyFont="1" applyFill="1" applyBorder="1" applyAlignment="1">
      <alignment horizontal="right" vertical="center"/>
    </xf>
    <xf numFmtId="172" fontId="10" fillId="3" borderId="3" xfId="6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165" fontId="10" fillId="0" borderId="22" xfId="6" applyNumberFormat="1" applyFont="1" applyBorder="1" applyAlignment="1">
      <alignment horizontal="right" vertical="center" indent="4"/>
    </xf>
    <xf numFmtId="165" fontId="10" fillId="0" borderId="21" xfId="6" applyNumberFormat="1" applyFont="1" applyBorder="1" applyAlignment="1">
      <alignment horizontal="right" vertical="center" indent="4"/>
    </xf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9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165" fontId="10" fillId="0" borderId="23" xfId="6" applyNumberFormat="1" applyFont="1" applyBorder="1" applyAlignment="1">
      <alignment horizontal="right" vertical="center" indent="4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40" fillId="0" borderId="4" xfId="0" applyNumberFormat="1" applyFont="1" applyBorder="1" applyAlignment="1">
      <alignment vertical="center"/>
    </xf>
    <xf numFmtId="167" fontId="40" fillId="0" borderId="0" xfId="0" applyNumberFormat="1" applyFont="1" applyBorder="1" applyAlignment="1">
      <alignment vertical="center"/>
    </xf>
    <xf numFmtId="167" fontId="40" fillId="2" borderId="4" xfId="0" applyNumberFormat="1" applyFont="1" applyFill="1" applyBorder="1" applyAlignment="1">
      <alignment vertical="center"/>
    </xf>
    <xf numFmtId="167" fontId="40" fillId="2" borderId="0" xfId="0" applyNumberFormat="1" applyFont="1" applyFill="1" applyBorder="1" applyAlignment="1">
      <alignment vertical="center"/>
    </xf>
    <xf numFmtId="167" fontId="40" fillId="2" borderId="2" xfId="0" applyNumberFormat="1" applyFont="1" applyFill="1" applyBorder="1" applyAlignment="1">
      <alignment vertical="center"/>
    </xf>
    <xf numFmtId="167" fontId="40" fillId="0" borderId="2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3" fontId="10" fillId="0" borderId="22" xfId="6" applyNumberFormat="1" applyFont="1" applyBorder="1" applyAlignment="1">
      <alignment horizontal="right" vertical="center" indent="4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3" fontId="12" fillId="0" borderId="22" xfId="5" applyNumberFormat="1" applyFont="1" applyBorder="1" applyAlignment="1">
      <alignment horizontal="right" indent="3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9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1" xfId="9" applyFont="1" applyFill="1" applyBorder="1" applyAlignment="1">
      <alignment horizontal="center" vertical="center" wrapText="1"/>
    </xf>
    <xf numFmtId="0" fontId="26" fillId="4" borderId="13" xfId="9" applyFont="1" applyFill="1" applyBorder="1" applyAlignment="1">
      <alignment horizontal="centerContinuous" vertical="center" wrapText="1"/>
    </xf>
    <xf numFmtId="0" fontId="8" fillId="0" borderId="0" xfId="9" applyFont="1" applyAlignment="1">
      <alignment horizontal="center" vertical="center"/>
    </xf>
    <xf numFmtId="0" fontId="12" fillId="0" borderId="0" xfId="9" applyFont="1" applyBorder="1" applyAlignment="1">
      <alignment horizontal="right"/>
    </xf>
    <xf numFmtId="167" fontId="12" fillId="2" borderId="0" xfId="0" applyNumberFormat="1" applyFont="1" applyFill="1" applyAlignment="1">
      <alignment vertical="center"/>
    </xf>
    <xf numFmtId="167" fontId="40" fillId="0" borderId="0" xfId="0" applyNumberFormat="1" applyFont="1" applyAlignment="1">
      <alignment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13" fillId="0" borderId="0" xfId="1" applyAlignment="1" applyProtection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/>
    <cellStyle name="Normal 2 2" xfId="10"/>
    <cellStyle name="Normal 3" xfId="8"/>
    <cellStyle name="Normal_Ej Ptaria desglose de ingresos- capit 1 y 2" xfId="4"/>
    <cellStyle name="Normal_magnitudes presupuestarias " xfId="5"/>
    <cellStyle name="Normal_total1T05-ddff(def.)" xfId="6"/>
    <cellStyle name="Normal_total1T05-ddff(def.) 2" xfId="9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83</xdr:row>
      <xdr:rowOff>0</xdr:rowOff>
    </xdr:from>
    <xdr:to>
      <xdr:col>2</xdr:col>
      <xdr:colOff>137160</xdr:colOff>
      <xdr:row>83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137160</xdr:colOff>
      <xdr:row>83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137160</xdr:colOff>
      <xdr:row>83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karlan.sharepoint.com/sites/106-economia/Estadstica/Ejecuci&#243;n%20Presupuestaria/Publicadas%20en%20la%20WEB/2021/2021-trim-03/ejecucion-2t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2"/>
  <sheetViews>
    <sheetView showGridLines="0" tabSelected="1" zoomScaleNormal="100" workbookViewId="0"/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206" t="s">
        <v>0</v>
      </c>
    </row>
    <row r="7" spans="2:2" ht="15.6" customHeight="1" x14ac:dyDescent="0.2"/>
    <row r="8" spans="2:2" ht="23.25" x14ac:dyDescent="0.3">
      <c r="B8" s="215" t="s">
        <v>211</v>
      </c>
    </row>
    <row r="10" spans="2:2" ht="15.75" x14ac:dyDescent="0.25">
      <c r="B10" s="253" t="s">
        <v>1</v>
      </c>
    </row>
    <row r="11" spans="2:2" ht="3.75" customHeight="1" x14ac:dyDescent="0.3">
      <c r="B11" s="193"/>
    </row>
    <row r="12" spans="2:2" ht="18" customHeight="1" x14ac:dyDescent="0.2">
      <c r="B12" s="207" t="s">
        <v>2</v>
      </c>
    </row>
    <row r="13" spans="2:2" ht="18" customHeight="1" x14ac:dyDescent="0.2">
      <c r="B13" s="207" t="s">
        <v>3</v>
      </c>
    </row>
    <row r="14" spans="2:2" ht="18" customHeight="1" x14ac:dyDescent="0.2">
      <c r="B14" s="207" t="s">
        <v>4</v>
      </c>
    </row>
    <row r="15" spans="2:2" ht="18" customHeight="1" x14ac:dyDescent="0.2">
      <c r="B15" s="207" t="s">
        <v>5</v>
      </c>
    </row>
    <row r="16" spans="2:2" ht="18" customHeight="1" x14ac:dyDescent="0.2">
      <c r="B16" s="207" t="s">
        <v>6</v>
      </c>
    </row>
    <row r="18" spans="1:2" ht="15.75" x14ac:dyDescent="0.25">
      <c r="B18" s="253" t="s">
        <v>7</v>
      </c>
    </row>
    <row r="19" spans="1:2" ht="3.75" customHeight="1" x14ac:dyDescent="0.3">
      <c r="B19" s="193"/>
    </row>
    <row r="20" spans="1:2" ht="18" customHeight="1" x14ac:dyDescent="0.2">
      <c r="A20" s="201"/>
      <c r="B20" s="207" t="s">
        <v>2</v>
      </c>
    </row>
    <row r="21" spans="1:2" ht="18" customHeight="1" x14ac:dyDescent="0.2">
      <c r="A21" s="201"/>
      <c r="B21" s="207" t="s">
        <v>3</v>
      </c>
    </row>
    <row r="22" spans="1:2" ht="18" customHeight="1" x14ac:dyDescent="0.2">
      <c r="A22" s="201"/>
      <c r="B22" s="207" t="s">
        <v>4</v>
      </c>
    </row>
    <row r="23" spans="1:2" ht="18" customHeight="1" x14ac:dyDescent="0.2">
      <c r="A23" s="201"/>
      <c r="B23" s="207" t="s">
        <v>5</v>
      </c>
    </row>
    <row r="24" spans="1:2" ht="18" customHeight="1" x14ac:dyDescent="0.2">
      <c r="A24" s="201"/>
      <c r="B24" s="207" t="s">
        <v>6</v>
      </c>
    </row>
    <row r="25" spans="1:2" ht="18" customHeight="1" x14ac:dyDescent="0.2">
      <c r="A25" s="201"/>
      <c r="B25" s="207" t="s">
        <v>8</v>
      </c>
    </row>
    <row r="27" spans="1:2" ht="15.75" x14ac:dyDescent="0.25">
      <c r="B27" s="253" t="s">
        <v>9</v>
      </c>
    </row>
    <row r="28" spans="1:2" ht="3.75" customHeight="1" x14ac:dyDescent="0.3">
      <c r="B28" s="193"/>
    </row>
    <row r="29" spans="1:2" ht="18" customHeight="1" x14ac:dyDescent="0.2">
      <c r="A29" s="201"/>
      <c r="B29" s="207" t="s">
        <v>10</v>
      </c>
    </row>
    <row r="30" spans="1:2" ht="18" customHeight="1" x14ac:dyDescent="0.2">
      <c r="A30" s="201"/>
      <c r="B30" s="207" t="s">
        <v>5</v>
      </c>
    </row>
    <row r="31" spans="1:2" ht="18" customHeight="1" x14ac:dyDescent="0.2">
      <c r="A31" s="201"/>
      <c r="B31" s="207" t="s">
        <v>6</v>
      </c>
    </row>
    <row r="32" spans="1:2" ht="18" customHeight="1" x14ac:dyDescent="0.2">
      <c r="A32" s="201"/>
      <c r="B32" s="207" t="s">
        <v>4</v>
      </c>
    </row>
  </sheetData>
  <phoneticPr fontId="20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1"/>
  <sheetViews>
    <sheetView showGridLines="0" zoomScaleNormal="100" workbookViewId="0">
      <pane xSplit="2" ySplit="5" topLeftCell="C57" activePane="bottomRight" state="frozen"/>
      <selection pane="topRight"/>
      <selection pane="bottomLeft"/>
      <selection pane="bottomRight" activeCell="B89" sqref="B89:N89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5" width="10.28515625" style="62" customWidth="1"/>
    <col min="6" max="7" width="10.7109375" style="62" customWidth="1"/>
    <col min="8" max="13" width="10.28515625" style="62" customWidth="1"/>
    <col min="14" max="14" width="12.7109375" style="62" customWidth="1"/>
  </cols>
  <sheetData>
    <row r="1" spans="1:255" s="194" customFormat="1" x14ac:dyDescent="0.2">
      <c r="B1" s="194" t="s">
        <v>7</v>
      </c>
      <c r="N1" s="195" t="str">
        <f>Índice!B8</f>
        <v>3er Trimestre 2021</v>
      </c>
    </row>
    <row r="2" spans="1:255" s="59" customFormat="1" ht="18" customHeight="1" x14ac:dyDescent="0.2">
      <c r="A2" s="57"/>
      <c r="B2" s="108" t="s">
        <v>77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">
      <c r="A3" s="57"/>
      <c r="B3" s="109" t="s">
        <v>78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174596</v>
      </c>
      <c r="D7" s="217">
        <v>95788</v>
      </c>
      <c r="E7" s="217">
        <v>101020</v>
      </c>
      <c r="F7" s="217">
        <v>4022936</v>
      </c>
      <c r="G7" s="217">
        <v>4394341</v>
      </c>
      <c r="H7" s="217">
        <v>271848</v>
      </c>
      <c r="I7" s="217">
        <v>121467</v>
      </c>
      <c r="J7" s="217">
        <v>393315</v>
      </c>
      <c r="K7" s="217">
        <v>47066</v>
      </c>
      <c r="L7" s="217">
        <v>43365</v>
      </c>
      <c r="M7" s="217">
        <v>90431</v>
      </c>
      <c r="N7" s="218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182593</v>
      </c>
      <c r="D8" s="217">
        <v>99336</v>
      </c>
      <c r="E8" s="217">
        <v>104278</v>
      </c>
      <c r="F8" s="217">
        <v>4383393</v>
      </c>
      <c r="G8" s="217">
        <v>4769600</v>
      </c>
      <c r="H8" s="217">
        <v>238104</v>
      </c>
      <c r="I8" s="217">
        <v>161432</v>
      </c>
      <c r="J8" s="217">
        <v>399537</v>
      </c>
      <c r="K8" s="217">
        <v>47686</v>
      </c>
      <c r="L8" s="217">
        <v>39386</v>
      </c>
      <c r="M8" s="217">
        <v>87072</v>
      </c>
      <c r="N8" s="218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184452</v>
      </c>
      <c r="D9" s="217">
        <v>115290</v>
      </c>
      <c r="E9" s="217">
        <v>123012</v>
      </c>
      <c r="F9" s="217">
        <v>5380367</v>
      </c>
      <c r="G9" s="217">
        <v>5803121</v>
      </c>
      <c r="H9" s="217">
        <v>243833</v>
      </c>
      <c r="I9" s="217">
        <v>167656</v>
      </c>
      <c r="J9" s="217">
        <v>411489</v>
      </c>
      <c r="K9" s="217">
        <v>39818</v>
      </c>
      <c r="L9" s="217">
        <v>49258</v>
      </c>
      <c r="M9" s="217">
        <v>89076</v>
      </c>
      <c r="N9" s="218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192139</v>
      </c>
      <c r="D10" s="217">
        <v>133930</v>
      </c>
      <c r="E10" s="217">
        <v>87757</v>
      </c>
      <c r="F10" s="217">
        <v>6007178</v>
      </c>
      <c r="G10" s="217">
        <v>6421004</v>
      </c>
      <c r="H10" s="217">
        <v>239254</v>
      </c>
      <c r="I10" s="217">
        <v>182825</v>
      </c>
      <c r="J10" s="217">
        <v>422078</v>
      </c>
      <c r="K10" s="217">
        <v>44618</v>
      </c>
      <c r="L10" s="217">
        <v>210973</v>
      </c>
      <c r="M10" s="217">
        <v>255591</v>
      </c>
      <c r="N10" s="218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200122</v>
      </c>
      <c r="D11" s="217">
        <v>155944</v>
      </c>
      <c r="E11" s="217">
        <v>70127</v>
      </c>
      <c r="F11" s="217">
        <v>6629114</v>
      </c>
      <c r="G11" s="217">
        <v>7055307</v>
      </c>
      <c r="H11" s="217">
        <v>272666</v>
      </c>
      <c r="I11" s="217">
        <v>186479</v>
      </c>
      <c r="J11" s="217">
        <v>459145</v>
      </c>
      <c r="K11" s="217">
        <v>52602</v>
      </c>
      <c r="L11" s="217">
        <v>86659</v>
      </c>
      <c r="M11" s="217">
        <v>139261</v>
      </c>
      <c r="N11" s="218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208529</v>
      </c>
      <c r="D12" s="217">
        <v>145179</v>
      </c>
      <c r="E12" s="217">
        <v>61272</v>
      </c>
      <c r="F12" s="217">
        <v>7186588</v>
      </c>
      <c r="G12" s="217">
        <v>7601567</v>
      </c>
      <c r="H12" s="217">
        <v>284911</v>
      </c>
      <c r="I12" s="217">
        <v>184097</v>
      </c>
      <c r="J12" s="217">
        <v>469008</v>
      </c>
      <c r="K12" s="217">
        <v>49587</v>
      </c>
      <c r="L12" s="217">
        <v>54217</v>
      </c>
      <c r="M12" s="217">
        <v>103804</v>
      </c>
      <c r="N12" s="218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222754</v>
      </c>
      <c r="D13" s="217">
        <v>162341</v>
      </c>
      <c r="E13" s="217">
        <v>64137</v>
      </c>
      <c r="F13" s="217">
        <v>7587104</v>
      </c>
      <c r="G13" s="217">
        <v>8036336</v>
      </c>
      <c r="H13" s="217">
        <v>379847</v>
      </c>
      <c r="I13" s="217">
        <v>185835</v>
      </c>
      <c r="J13" s="217">
        <v>565682</v>
      </c>
      <c r="K13" s="217">
        <v>35242</v>
      </c>
      <c r="L13" s="217">
        <v>74739</v>
      </c>
      <c r="M13" s="217">
        <v>109981</v>
      </c>
      <c r="N13" s="218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236222</v>
      </c>
      <c r="D14" s="217">
        <v>190366</v>
      </c>
      <c r="E14" s="217">
        <v>58620</v>
      </c>
      <c r="F14" s="217">
        <v>7937245</v>
      </c>
      <c r="G14" s="217">
        <v>8422454</v>
      </c>
      <c r="H14" s="217">
        <v>535765</v>
      </c>
      <c r="I14" s="217">
        <v>199285</v>
      </c>
      <c r="J14" s="217">
        <v>735049</v>
      </c>
      <c r="K14" s="217">
        <v>58708</v>
      </c>
      <c r="L14" s="217">
        <v>54114</v>
      </c>
      <c r="M14" s="217">
        <v>112822</v>
      </c>
      <c r="N14" s="218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">
      <c r="A17" s="66"/>
      <c r="B17" s="76" t="s">
        <v>103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">
      <c r="A18" s="66"/>
      <c r="B18" s="216" t="s">
        <v>104</v>
      </c>
      <c r="C18" s="217">
        <v>252317.26322000005</v>
      </c>
      <c r="D18" s="217">
        <v>222599.03899999999</v>
      </c>
      <c r="E18" s="217">
        <v>57122.823610000007</v>
      </c>
      <c r="F18" s="217">
        <v>8408378.5093100015</v>
      </c>
      <c r="G18" s="217">
        <v>8940417.6351400018</v>
      </c>
      <c r="H18" s="217">
        <v>505626.55119000003</v>
      </c>
      <c r="I18" s="217">
        <v>204583</v>
      </c>
      <c r="J18" s="217">
        <v>710209.55119000003</v>
      </c>
      <c r="K18" s="217">
        <v>81148</v>
      </c>
      <c r="L18" s="217">
        <v>61195</v>
      </c>
      <c r="M18" s="217">
        <v>142343</v>
      </c>
      <c r="N18" s="218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">
      <c r="A19" s="66"/>
      <c r="B19" s="76" t="s">
        <v>105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">
      <c r="A20" s="66"/>
      <c r="B20" s="219" t="s">
        <v>106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76" t="s">
        <v>107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263643</v>
      </c>
      <c r="D22" s="217">
        <v>236614</v>
      </c>
      <c r="E22" s="217">
        <v>53410</v>
      </c>
      <c r="F22" s="217">
        <v>9044013</v>
      </c>
      <c r="G22" s="217">
        <v>9597680</v>
      </c>
      <c r="H22" s="217">
        <v>481577</v>
      </c>
      <c r="I22" s="217">
        <v>190383</v>
      </c>
      <c r="J22" s="217">
        <v>671960</v>
      </c>
      <c r="K22" s="217">
        <v>84993</v>
      </c>
      <c r="L22" s="217">
        <v>162471</v>
      </c>
      <c r="M22" s="217">
        <v>247464</v>
      </c>
      <c r="N22" s="218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278484.64595999999</v>
      </c>
      <c r="D26" s="217">
        <v>252906.16743999979</v>
      </c>
      <c r="E26" s="217">
        <v>48624.342999999993</v>
      </c>
      <c r="F26" s="217">
        <v>10241621.909500001</v>
      </c>
      <c r="G26" s="217">
        <v>10821637.065900002</v>
      </c>
      <c r="H26" s="217">
        <v>488746.38241999992</v>
      </c>
      <c r="I26" s="217">
        <v>184962.57993000001</v>
      </c>
      <c r="J26" s="217">
        <v>673708.96234999993</v>
      </c>
      <c r="K26" s="217">
        <v>60908.281520000004</v>
      </c>
      <c r="L26" s="217">
        <v>67564.005959999995</v>
      </c>
      <c r="M26" s="217">
        <v>128472.28748</v>
      </c>
      <c r="N26" s="218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291884.23839000001</v>
      </c>
      <c r="D30" s="217">
        <v>312558.61783999996</v>
      </c>
      <c r="E30" s="217">
        <v>51709.752359999999</v>
      </c>
      <c r="F30" s="217">
        <v>11387376.25499</v>
      </c>
      <c r="G30" s="217">
        <v>12043528.86358</v>
      </c>
      <c r="H30" s="217">
        <v>532763.37844</v>
      </c>
      <c r="I30" s="217">
        <v>238251.99158999999</v>
      </c>
      <c r="J30" s="217">
        <v>771015.37002999999</v>
      </c>
      <c r="K30" s="217">
        <v>130931.23866999999</v>
      </c>
      <c r="L30" s="217">
        <v>181171.87521999999</v>
      </c>
      <c r="M30" s="217">
        <v>312103.11388999998</v>
      </c>
      <c r="N30" s="218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306834.68552</v>
      </c>
      <c r="D34" s="217">
        <v>373489.78794000001</v>
      </c>
      <c r="E34" s="217">
        <v>45657.738550000002</v>
      </c>
      <c r="F34" s="217">
        <v>12471534.099299999</v>
      </c>
      <c r="G34" s="217">
        <v>13197516.311309999</v>
      </c>
      <c r="H34" s="217">
        <v>581501.99444000004</v>
      </c>
      <c r="I34" s="217">
        <v>261974.20371</v>
      </c>
      <c r="J34" s="217">
        <v>843476.19815000007</v>
      </c>
      <c r="K34" s="217">
        <v>130395.53438</v>
      </c>
      <c r="L34" s="217">
        <v>69726.579069999992</v>
      </c>
      <c r="M34" s="217">
        <v>200122.11345</v>
      </c>
      <c r="N34" s="218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332923.78633999999</v>
      </c>
      <c r="D38" s="217">
        <v>414825.85884</v>
      </c>
      <c r="E38" s="217">
        <v>53164.223419999995</v>
      </c>
      <c r="F38" s="217">
        <v>12287982.15295</v>
      </c>
      <c r="G38" s="217">
        <v>13088896.02155</v>
      </c>
      <c r="H38" s="217">
        <v>638305.09019999998</v>
      </c>
      <c r="I38" s="217">
        <v>313522.99339000002</v>
      </c>
      <c r="J38" s="217">
        <v>951828.08358999994</v>
      </c>
      <c r="K38" s="217">
        <v>154297.54013000001</v>
      </c>
      <c r="L38" s="217">
        <v>92714.242279999991</v>
      </c>
      <c r="M38" s="217">
        <v>247011.78240999999</v>
      </c>
      <c r="N38" s="218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352635.69383000024</v>
      </c>
      <c r="D42" s="217">
        <v>466337.87278000067</v>
      </c>
      <c r="E42" s="217">
        <v>47333.628730000004</v>
      </c>
      <c r="F42" s="217">
        <v>10786454.542740006</v>
      </c>
      <c r="G42" s="217">
        <v>11652761.738080006</v>
      </c>
      <c r="H42" s="217">
        <v>649813.1743999999</v>
      </c>
      <c r="I42" s="217">
        <v>364339.01431</v>
      </c>
      <c r="J42" s="217">
        <v>1014152.1887099999</v>
      </c>
      <c r="K42" s="217">
        <v>202065.65156000003</v>
      </c>
      <c r="L42" s="217">
        <v>95146.625350000002</v>
      </c>
      <c r="M42" s="217">
        <v>297212.27691000002</v>
      </c>
      <c r="N42" s="218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353864.22283999971</v>
      </c>
      <c r="D46" s="217">
        <v>460559.82119999983</v>
      </c>
      <c r="E46" s="217">
        <v>47326.642940000005</v>
      </c>
      <c r="F46" s="217">
        <v>11487714.388319995</v>
      </c>
      <c r="G46" s="217">
        <v>12349465.075299995</v>
      </c>
      <c r="H46" s="217">
        <v>556584.39020000002</v>
      </c>
      <c r="I46" s="217">
        <v>306126.39525999996</v>
      </c>
      <c r="J46" s="217">
        <v>862710.78545999993</v>
      </c>
      <c r="K46" s="217">
        <v>115404.84401</v>
      </c>
      <c r="L46" s="217">
        <v>109550.79432999989</v>
      </c>
      <c r="M46" s="217">
        <v>224955.63833999989</v>
      </c>
      <c r="N46" s="218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351604.44445999991</v>
      </c>
      <c r="D50" s="217">
        <v>495652.45963999926</v>
      </c>
      <c r="E50" s="217">
        <v>68331.934290000005</v>
      </c>
      <c r="F50" s="217">
        <v>11055116.395849999</v>
      </c>
      <c r="G50" s="217">
        <v>11970705.234239999</v>
      </c>
      <c r="H50" s="217">
        <v>414452.84574999998</v>
      </c>
      <c r="I50" s="217">
        <v>278917.82637999993</v>
      </c>
      <c r="J50" s="217">
        <v>693370.67212999985</v>
      </c>
      <c r="K50" s="217">
        <v>82520.158739999999</v>
      </c>
      <c r="L50" s="217">
        <v>233799.68676999997</v>
      </c>
      <c r="M50" s="217">
        <v>316319.84550999996</v>
      </c>
      <c r="N50" s="218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332140.66399999999</v>
      </c>
      <c r="D54" s="217">
        <v>503363.14299999998</v>
      </c>
      <c r="E54" s="217">
        <v>72438.304999999993</v>
      </c>
      <c r="F54" s="217">
        <v>10720392.677999999</v>
      </c>
      <c r="G54" s="217">
        <v>11628334.789999999</v>
      </c>
      <c r="H54" s="217">
        <v>236432.516</v>
      </c>
      <c r="I54" s="217">
        <v>453784.33900000004</v>
      </c>
      <c r="J54" s="217">
        <v>690216.85499999998</v>
      </c>
      <c r="K54" s="217">
        <v>110116.201</v>
      </c>
      <c r="L54" s="217">
        <v>235461.696</v>
      </c>
      <c r="M54" s="217">
        <v>345577.897</v>
      </c>
      <c r="N54" s="218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336582.64644999965</v>
      </c>
      <c r="D58" s="217">
        <v>499103.3502700004</v>
      </c>
      <c r="E58" s="217">
        <v>72357.206789999997</v>
      </c>
      <c r="F58" s="217">
        <v>10952675.217120003</v>
      </c>
      <c r="G58" s="217">
        <v>11860718.420630002</v>
      </c>
      <c r="H58" s="217">
        <v>230696.08763000002</v>
      </c>
      <c r="I58" s="217">
        <v>206313.86820999999</v>
      </c>
      <c r="J58" s="217">
        <v>437009.95584000001</v>
      </c>
      <c r="K58" s="217">
        <v>98148.085370000001</v>
      </c>
      <c r="L58" s="217">
        <v>244056.86588</v>
      </c>
      <c r="M58" s="217">
        <v>342204.95124999998</v>
      </c>
      <c r="N58" s="218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349360.45908000006</v>
      </c>
      <c r="D62" s="217">
        <v>513900.94817999972</v>
      </c>
      <c r="E62" s="217">
        <v>74323.16872999999</v>
      </c>
      <c r="F62" s="217">
        <v>11482750.494169995</v>
      </c>
      <c r="G62" s="217">
        <v>12420335.070159994</v>
      </c>
      <c r="H62" s="217">
        <v>188543.18935999996</v>
      </c>
      <c r="I62" s="217">
        <v>203037.69319000005</v>
      </c>
      <c r="J62" s="217">
        <v>391580.88254999998</v>
      </c>
      <c r="K62" s="217">
        <v>136392.80147000001</v>
      </c>
      <c r="L62" s="217">
        <v>259298.74486000001</v>
      </c>
      <c r="M62" s="217">
        <v>395691.54633000004</v>
      </c>
      <c r="N62" s="218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348845.45134999999</v>
      </c>
      <c r="D66" s="217">
        <v>533855.12502999988</v>
      </c>
      <c r="E66" s="217">
        <v>53263.002570000004</v>
      </c>
      <c r="F66" s="217">
        <v>11818296.009159997</v>
      </c>
      <c r="G66" s="217">
        <v>12754259.588109996</v>
      </c>
      <c r="H66" s="217">
        <v>171180.53685000003</v>
      </c>
      <c r="I66" s="217">
        <v>210603.24331000002</v>
      </c>
      <c r="J66" s="217">
        <v>381783.78016000008</v>
      </c>
      <c r="K66" s="217">
        <v>139798.82493</v>
      </c>
      <c r="L66" s="217">
        <v>250402.88118</v>
      </c>
      <c r="M66" s="217">
        <v>390201.70611000003</v>
      </c>
      <c r="N66" s="218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352848.12417999998</v>
      </c>
      <c r="D70" s="217">
        <v>566907.89358000003</v>
      </c>
      <c r="E70" s="217">
        <v>45930.558040000004</v>
      </c>
      <c r="F70" s="217">
        <v>12075763.29249</v>
      </c>
      <c r="G70" s="217">
        <v>13041449.86829</v>
      </c>
      <c r="H70" s="217">
        <v>166822.17024000001</v>
      </c>
      <c r="I70" s="217">
        <v>164869.74596999999</v>
      </c>
      <c r="J70" s="217">
        <v>331691.91621</v>
      </c>
      <c r="K70" s="217">
        <v>134923.30268999998</v>
      </c>
      <c r="L70" s="217">
        <v>256186.21432</v>
      </c>
      <c r="M70" s="217">
        <v>391109.51700999995</v>
      </c>
      <c r="N70" s="218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363027.42817999999</v>
      </c>
      <c r="D74" s="217">
        <v>602269.67906999995</v>
      </c>
      <c r="E74" s="217">
        <v>42009.507969999999</v>
      </c>
      <c r="F74" s="217">
        <v>13524532.529130001</v>
      </c>
      <c r="G74" s="217">
        <f t="shared" ref="G74" si="0">SUM(C74:F74)</f>
        <v>14531839.14435</v>
      </c>
      <c r="H74" s="217">
        <v>192636.35058999999</v>
      </c>
      <c r="I74" s="217">
        <v>185974.82791000002</v>
      </c>
      <c r="J74" s="217">
        <f t="shared" ref="J74" si="1">SUM(H74:I74)</f>
        <v>378611.17850000004</v>
      </c>
      <c r="K74" s="217">
        <v>130756.87337999999</v>
      </c>
      <c r="L74" s="217">
        <v>253948.71432</v>
      </c>
      <c r="M74" s="217">
        <f t="shared" ref="M74" si="2">SUM(K74:L74)</f>
        <v>384705.58769999997</v>
      </c>
      <c r="N74" s="218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19" t="s">
        <v>162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19" t="s">
        <v>163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374935.50159999996</v>
      </c>
      <c r="D78" s="217">
        <v>579722.18845000002</v>
      </c>
      <c r="E78" s="217">
        <v>38779.29421</v>
      </c>
      <c r="F78" s="217">
        <v>13670922.39505</v>
      </c>
      <c r="G78" s="217">
        <f t="shared" ref="G78" si="7">SUM(C78:F78)</f>
        <v>14664359.379310001</v>
      </c>
      <c r="H78" s="217">
        <v>243963.06373000002</v>
      </c>
      <c r="I78" s="217">
        <v>154658.52169999998</v>
      </c>
      <c r="J78" s="217">
        <f t="shared" ref="J78" si="8">SUM(H78:I78)</f>
        <v>398621.58542999998</v>
      </c>
      <c r="K78" s="217">
        <v>113237.70275</v>
      </c>
      <c r="L78" s="217">
        <v>268447.20405</v>
      </c>
      <c r="M78" s="217">
        <f t="shared" ref="M78" si="9">SUM(K78:L78)</f>
        <v>381684.9068</v>
      </c>
      <c r="N78" s="218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393442</v>
      </c>
      <c r="D82" s="217">
        <v>604118</v>
      </c>
      <c r="E82" s="217">
        <v>34443</v>
      </c>
      <c r="F82" s="217">
        <v>14193096</v>
      </c>
      <c r="G82" s="217">
        <v>15225100</v>
      </c>
      <c r="H82" s="217">
        <v>290012</v>
      </c>
      <c r="I82" s="217">
        <v>180842</v>
      </c>
      <c r="J82" s="217">
        <v>470854</v>
      </c>
      <c r="K82" s="217">
        <v>117322</v>
      </c>
      <c r="L82" s="217">
        <v>319724</v>
      </c>
      <c r="M82" s="217">
        <v>437045</v>
      </c>
      <c r="N82" s="218">
        <v>16132999</v>
      </c>
      <c r="O82" s="264"/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89190.269849999997</v>
      </c>
      <c r="D83" s="297">
        <v>91866.790529999998</v>
      </c>
      <c r="E83" s="297">
        <v>7045.4595399999998</v>
      </c>
      <c r="F83" s="297">
        <v>2394989.84357</v>
      </c>
      <c r="G83" s="297">
        <v>2583092.3634899999</v>
      </c>
      <c r="H83" s="297">
        <v>32239.696319999999</v>
      </c>
      <c r="I83" s="297">
        <v>5359.2450799999997</v>
      </c>
      <c r="J83" s="297">
        <v>37598.941399999996</v>
      </c>
      <c r="K83" s="297">
        <v>1329.11393</v>
      </c>
      <c r="L83" s="297">
        <v>29228.03572</v>
      </c>
      <c r="M83" s="297">
        <v>30557.149649999999</v>
      </c>
      <c r="N83" s="298">
        <v>2651248.4545399998</v>
      </c>
      <c r="O83" s="26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197918.35867000002</v>
      </c>
      <c r="D84" s="297">
        <v>234935.59905000002</v>
      </c>
      <c r="E84" s="297">
        <v>15834.0175</v>
      </c>
      <c r="F84" s="297">
        <v>6944914.8468299992</v>
      </c>
      <c r="G84" s="297">
        <v>7393602.8220499996</v>
      </c>
      <c r="H84" s="297">
        <v>84357.69889</v>
      </c>
      <c r="I84" s="297">
        <v>25079.497229999997</v>
      </c>
      <c r="J84" s="297">
        <v>109437.19611999999</v>
      </c>
      <c r="K84" s="297">
        <v>29530.447389999998</v>
      </c>
      <c r="L84" s="297">
        <v>63564.404760000005</v>
      </c>
      <c r="M84" s="297">
        <v>93094.852150000006</v>
      </c>
      <c r="N84" s="298">
        <v>7596134.8703199998</v>
      </c>
      <c r="O84" s="26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291394.85599999997</v>
      </c>
      <c r="D85" s="297">
        <v>383329.07</v>
      </c>
      <c r="E85" s="297">
        <v>22088.802</v>
      </c>
      <c r="F85" s="297">
        <v>9652365.1359999999</v>
      </c>
      <c r="G85" s="297">
        <v>10349177.864</v>
      </c>
      <c r="H85" s="297">
        <v>142411.24000000002</v>
      </c>
      <c r="I85" s="297">
        <v>38503.981</v>
      </c>
      <c r="J85" s="297">
        <v>180915.22100000002</v>
      </c>
      <c r="K85" s="297">
        <v>83048.228000000003</v>
      </c>
      <c r="L85" s="297">
        <v>83465.773000000001</v>
      </c>
      <c r="M85" s="297">
        <v>166514.00099999999</v>
      </c>
      <c r="N85" s="298">
        <v>10696607.086000001</v>
      </c>
      <c r="O85" s="26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404332.67858000001</v>
      </c>
      <c r="D86" s="217">
        <v>609925.23644999997</v>
      </c>
      <c r="E86" s="217">
        <v>33047.739390000002</v>
      </c>
      <c r="F86" s="217">
        <v>13057594.253389999</v>
      </c>
      <c r="G86" s="217">
        <v>14104899.907809999</v>
      </c>
      <c r="H86" s="217">
        <v>251242.42139000003</v>
      </c>
      <c r="I86" s="217">
        <v>133963.79654000001</v>
      </c>
      <c r="J86" s="217">
        <v>385206.21793000004</v>
      </c>
      <c r="K86" s="217">
        <v>94474.652790000007</v>
      </c>
      <c r="L86" s="217">
        <v>222372.14283999999</v>
      </c>
      <c r="M86" s="217">
        <v>316846.79563000001</v>
      </c>
      <c r="N86" s="218">
        <v>14806952.92137</v>
      </c>
      <c r="O86" s="26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91385.130529999995</v>
      </c>
      <c r="D87" s="297">
        <v>87900.980039999995</v>
      </c>
      <c r="E87" s="297">
        <v>5860.7397700000001</v>
      </c>
      <c r="F87" s="297">
        <v>2219363.7220900003</v>
      </c>
      <c r="G87" s="297">
        <v>2404510.5724300002</v>
      </c>
      <c r="H87" s="297">
        <v>28890.444770000002</v>
      </c>
      <c r="I87" s="297">
        <v>5176.1370800000004</v>
      </c>
      <c r="J87" s="297">
        <v>34066.581850000002</v>
      </c>
      <c r="K87" s="297">
        <v>61309.274279999998</v>
      </c>
      <c r="L87" s="297">
        <v>30296.994039999998</v>
      </c>
      <c r="M87" s="297">
        <v>91606.268320000003</v>
      </c>
      <c r="N87" s="298">
        <v>2530183.4226000002</v>
      </c>
      <c r="O87" s="26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210</v>
      </c>
      <c r="C88" s="297">
        <v>205620.94478999998</v>
      </c>
      <c r="D88" s="297">
        <v>248593.74124</v>
      </c>
      <c r="E88" s="297">
        <v>17373.728000000003</v>
      </c>
      <c r="F88" s="297">
        <v>6476635.9531200007</v>
      </c>
      <c r="G88" s="297">
        <v>6948224.3671500003</v>
      </c>
      <c r="H88" s="297">
        <v>86154.646999999997</v>
      </c>
      <c r="I88" s="297">
        <v>35331.765430000007</v>
      </c>
      <c r="J88" s="297">
        <v>121486.41243</v>
      </c>
      <c r="K88" s="297">
        <v>62600.026570000002</v>
      </c>
      <c r="L88" s="297">
        <v>63493.988079999996</v>
      </c>
      <c r="M88" s="297">
        <v>126094.01465</v>
      </c>
      <c r="N88" s="298">
        <v>7195804.7942300001</v>
      </c>
      <c r="O88" s="26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212</v>
      </c>
      <c r="C89" s="297">
        <v>297722.19377000001</v>
      </c>
      <c r="D89" s="297">
        <v>409396.08999999997</v>
      </c>
      <c r="E89" s="297">
        <v>19269.810369999999</v>
      </c>
      <c r="F89" s="297">
        <v>9123082.3072100002</v>
      </c>
      <c r="G89" s="297">
        <v>9849470.4013500009</v>
      </c>
      <c r="H89" s="297">
        <v>152326.68402000002</v>
      </c>
      <c r="I89" s="297">
        <v>79951.146020000015</v>
      </c>
      <c r="J89" s="297">
        <v>232277.83004000003</v>
      </c>
      <c r="K89" s="297">
        <v>100012.91462000001</v>
      </c>
      <c r="L89" s="297">
        <v>84547.648710000009</v>
      </c>
      <c r="M89" s="297">
        <v>184560.56333000003</v>
      </c>
      <c r="N89" s="298">
        <v>10266308.794720002</v>
      </c>
      <c r="O89" s="26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69" customFormat="1" ht="3.95" customHeight="1" x14ac:dyDescent="0.2">
      <c r="A90" s="70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/>
    </row>
    <row r="91" spans="1:255" x14ac:dyDescent="0.2">
      <c r="B91" s="351" t="s">
        <v>43</v>
      </c>
      <c r="C91" s="351"/>
    </row>
  </sheetData>
  <mergeCells count="1">
    <mergeCell ref="B91:C91"/>
  </mergeCells>
  <phoneticPr fontId="20" type="noConversion"/>
  <hyperlinks>
    <hyperlink ref="B91" location="Índice!A1" display="◄ volver al menu"/>
    <hyperlink ref="B91:C91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2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B89" sqref="B89:O89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6" width="10" style="62" customWidth="1"/>
    <col min="7" max="7" width="9.85546875" style="62" customWidth="1"/>
    <col min="8" max="8" width="10.7109375" style="62" bestFit="1" customWidth="1"/>
    <col min="9" max="10" width="10" style="62" customWidth="1"/>
    <col min="11" max="11" width="9.85546875" style="62" customWidth="1"/>
    <col min="12" max="13" width="10" style="62" customWidth="1"/>
    <col min="14" max="14" width="9.85546875" style="62" customWidth="1"/>
    <col min="15" max="15" width="13.140625" style="62" customWidth="1"/>
    <col min="16" max="16" width="17.28515625" bestFit="1" customWidth="1"/>
  </cols>
  <sheetData>
    <row r="1" spans="1:255" s="194" customFormat="1" x14ac:dyDescent="0.2">
      <c r="B1" s="194" t="s">
        <v>7</v>
      </c>
      <c r="O1" s="195" t="str">
        <f>Índice!B8</f>
        <v>3er Trimestre 2021</v>
      </c>
    </row>
    <row r="2" spans="1:255" s="59" customFormat="1" ht="18" customHeight="1" x14ac:dyDescent="0.2">
      <c r="A2" s="57"/>
      <c r="B2" s="108" t="s">
        <v>168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55" s="59" customFormat="1" ht="13.5" customHeight="1" x14ac:dyDescent="0.2">
      <c r="A3" s="57"/>
      <c r="B3" s="109" t="s">
        <v>169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178</v>
      </c>
      <c r="N12" s="217">
        <v>15043</v>
      </c>
      <c r="O12" s="218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f t="shared" si="0"/>
        <v>12871413.875410002</v>
      </c>
      <c r="I50" s="217">
        <v>2735.7589200000002</v>
      </c>
      <c r="J50" s="217">
        <v>150023.42670999997</v>
      </c>
      <c r="K50" s="217">
        <f t="shared" si="1"/>
        <v>152759.18562999996</v>
      </c>
      <c r="L50" s="217">
        <v>60844.466780000002</v>
      </c>
      <c r="M50" s="217">
        <v>371600</v>
      </c>
      <c r="N50" s="217">
        <f t="shared" si="2"/>
        <v>432444.46678000002</v>
      </c>
      <c r="O50" s="218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f t="shared" ref="H74:H76" si="4">SUM(C74:G74)</f>
        <v>15101097.658399997</v>
      </c>
      <c r="I74" s="217">
        <v>2173.88319</v>
      </c>
      <c r="J74" s="217">
        <v>16342.592619999998</v>
      </c>
      <c r="K74" s="217">
        <f t="shared" ref="K74:K76" si="5">SUM(I74:J74)</f>
        <v>18516.475809999996</v>
      </c>
      <c r="L74" s="217">
        <v>58899.937599999997</v>
      </c>
      <c r="M74" s="217">
        <v>187288</v>
      </c>
      <c r="N74" s="217">
        <f t="shared" ref="N74:N76" si="6">SUM(L74:M74)</f>
        <v>246187.9376</v>
      </c>
      <c r="O74" s="218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251">
        <v>5488019.9296699995</v>
      </c>
      <c r="D81" s="251">
        <v>5444798.4082000013</v>
      </c>
      <c r="E81" s="251">
        <v>202511.283</v>
      </c>
      <c r="F81" s="251">
        <v>173193.788</v>
      </c>
      <c r="G81" s="251">
        <v>2585.4749999999999</v>
      </c>
      <c r="H81" s="251">
        <f t="shared" ref="H81" si="8">SUM(C81:G81)</f>
        <v>11311108.883870002</v>
      </c>
      <c r="I81" s="251">
        <v>3096.3130000000001</v>
      </c>
      <c r="J81" s="251">
        <v>18288.800999999999</v>
      </c>
      <c r="K81" s="251">
        <f t="shared" ref="K81" si="9">SUM(I81:J81)</f>
        <v>21385.114000000001</v>
      </c>
      <c r="L81" s="251">
        <v>58923.530999999995</v>
      </c>
      <c r="M81" s="251">
        <v>119388</v>
      </c>
      <c r="N81" s="251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7455286</v>
      </c>
      <c r="D82" s="217">
        <v>7970341</v>
      </c>
      <c r="E82" s="217">
        <v>269906</v>
      </c>
      <c r="F82" s="217">
        <v>276868</v>
      </c>
      <c r="G82" s="217">
        <v>3749</v>
      </c>
      <c r="H82" s="217">
        <v>15976149</v>
      </c>
      <c r="I82" s="217">
        <v>4710</v>
      </c>
      <c r="J82" s="217">
        <v>25969</v>
      </c>
      <c r="K82" s="217">
        <v>30679</v>
      </c>
      <c r="L82" s="217">
        <v>59278</v>
      </c>
      <c r="M82" s="217">
        <v>119388</v>
      </c>
      <c r="N82" s="217">
        <v>178666</v>
      </c>
      <c r="O82" s="218">
        <v>16185493</v>
      </c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1757777.8252699999</v>
      </c>
      <c r="D83" s="297">
        <v>1628770.41032</v>
      </c>
      <c r="E83" s="297">
        <v>47396.18002</v>
      </c>
      <c r="F83" s="297">
        <v>10359.11951</v>
      </c>
      <c r="G83" s="297">
        <v>314.12130000000002</v>
      </c>
      <c r="H83" s="297">
        <v>3444617.6564199999</v>
      </c>
      <c r="I83" s="297">
        <v>121.28129000000001</v>
      </c>
      <c r="J83" s="297">
        <v>7790.2964000000002</v>
      </c>
      <c r="K83" s="297">
        <v>7911.5776900000001</v>
      </c>
      <c r="L83" s="297">
        <v>585.98356999999999</v>
      </c>
      <c r="M83" s="297">
        <v>0</v>
      </c>
      <c r="N83" s="297">
        <v>585.98356999999999</v>
      </c>
      <c r="O83" s="298">
        <v>3453115.2176800002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2666117.1779799997</v>
      </c>
      <c r="D84" s="297">
        <v>2777145.0237500002</v>
      </c>
      <c r="E84" s="297">
        <v>87505.376250000001</v>
      </c>
      <c r="F84" s="297">
        <v>140564.62770999997</v>
      </c>
      <c r="G84" s="297">
        <v>516.11610999999994</v>
      </c>
      <c r="H84" s="297">
        <v>5671848.3217999991</v>
      </c>
      <c r="I84" s="297">
        <v>178.09354999999999</v>
      </c>
      <c r="J84" s="297">
        <v>16437.28818</v>
      </c>
      <c r="K84" s="297">
        <v>16615.381730000001</v>
      </c>
      <c r="L84" s="297">
        <v>72843.409150000007</v>
      </c>
      <c r="M84" s="297">
        <v>176000</v>
      </c>
      <c r="N84" s="297">
        <v>248843.40915000002</v>
      </c>
      <c r="O84" s="298">
        <v>5937307.1126799984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5074708.6109999996</v>
      </c>
      <c r="D85" s="297">
        <v>4524380.7620000001</v>
      </c>
      <c r="E85" s="297">
        <v>148204.342</v>
      </c>
      <c r="F85" s="297">
        <v>182393.72500000001</v>
      </c>
      <c r="G85" s="297">
        <v>2306.2370000000001</v>
      </c>
      <c r="H85" s="297">
        <v>9931993.6769999992</v>
      </c>
      <c r="I85" s="297">
        <v>4211.8270000000002</v>
      </c>
      <c r="J85" s="297">
        <v>20261.892</v>
      </c>
      <c r="K85" s="297">
        <v>24473.719000000001</v>
      </c>
      <c r="L85" s="297">
        <v>73147.164000000004</v>
      </c>
      <c r="M85" s="297">
        <v>176000</v>
      </c>
      <c r="N85" s="297">
        <v>249147.16399999999</v>
      </c>
      <c r="O85" s="298">
        <v>10205614.560000001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1793955.3646299997</v>
      </c>
      <c r="D87" s="297">
        <v>1431700.6389899999</v>
      </c>
      <c r="E87" s="297">
        <v>49163.697059999999</v>
      </c>
      <c r="F87" s="297">
        <v>7978.8939100000007</v>
      </c>
      <c r="G87" s="297">
        <v>102.44971999999999</v>
      </c>
      <c r="H87" s="297">
        <v>3282901.0443099998</v>
      </c>
      <c r="I87" s="297">
        <v>176.57026999999999</v>
      </c>
      <c r="J87" s="297">
        <v>6649.1663000000008</v>
      </c>
      <c r="K87" s="297">
        <v>6825.7365700000009</v>
      </c>
      <c r="L87" s="297">
        <v>542.20640000000003</v>
      </c>
      <c r="M87" s="297">
        <v>0</v>
      </c>
      <c r="N87" s="297">
        <v>542.20640000000003</v>
      </c>
      <c r="O87" s="298">
        <v>3290268.98728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210</v>
      </c>
      <c r="C88" s="297">
        <v>3158710.1591800004</v>
      </c>
      <c r="D88" s="297">
        <v>3315944.4710699995</v>
      </c>
      <c r="E88" s="297">
        <v>108820.88925999997</v>
      </c>
      <c r="F88" s="297">
        <v>425877.90972</v>
      </c>
      <c r="G88" s="297">
        <v>743.16183999999998</v>
      </c>
      <c r="H88" s="297">
        <v>7010096.5910699992</v>
      </c>
      <c r="I88" s="297">
        <v>3258.5250700000001</v>
      </c>
      <c r="J88" s="297">
        <v>13935.320519999997</v>
      </c>
      <c r="K88" s="297">
        <v>17193.845589999997</v>
      </c>
      <c r="L88" s="297">
        <v>107684.43290999999</v>
      </c>
      <c r="M88" s="297">
        <v>216000</v>
      </c>
      <c r="N88" s="297">
        <v>323684.43290999997</v>
      </c>
      <c r="O88" s="298">
        <v>7350974.8695699992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212</v>
      </c>
      <c r="C89" s="297">
        <v>5667991.9588299999</v>
      </c>
      <c r="D89" s="297">
        <v>5395025.0127499998</v>
      </c>
      <c r="E89" s="297">
        <v>175000.94596000004</v>
      </c>
      <c r="F89" s="297">
        <v>506448.89724000002</v>
      </c>
      <c r="G89" s="297">
        <v>2974.26991</v>
      </c>
      <c r="H89" s="297">
        <v>11747441.084689999</v>
      </c>
      <c r="I89" s="297">
        <v>4184.5096300000005</v>
      </c>
      <c r="J89" s="297">
        <v>23993.059740000001</v>
      </c>
      <c r="K89" s="297">
        <v>28177.569370000001</v>
      </c>
      <c r="L89" s="297">
        <v>1239.1377299999999</v>
      </c>
      <c r="M89" s="297">
        <v>322800</v>
      </c>
      <c r="N89" s="297">
        <v>324039.13773000002</v>
      </c>
      <c r="O89" s="298">
        <v>12099657.791789999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69" customFormat="1" ht="3.95" customHeight="1" x14ac:dyDescent="0.2">
      <c r="A90" s="70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</row>
    <row r="91" spans="1:255" s="69" customFormat="1" ht="6" customHeight="1" x14ac:dyDescent="0.2">
      <c r="A91" s="70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</row>
    <row r="92" spans="1:255" x14ac:dyDescent="0.25">
      <c r="B92" s="351" t="s">
        <v>43</v>
      </c>
      <c r="C92" s="351"/>
    </row>
  </sheetData>
  <mergeCells count="1">
    <mergeCell ref="B92:C92"/>
  </mergeCells>
  <phoneticPr fontId="20" type="noConversion"/>
  <hyperlinks>
    <hyperlink ref="B92" location="Índice!A1" display="◄ volver al menu"/>
    <hyperlink ref="B92:C92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4"/>
  <sheetViews>
    <sheetView showGridLines="0" workbookViewId="0">
      <pane xSplit="2" ySplit="6" topLeftCell="C49" activePane="bottomRight" state="frozen"/>
      <selection pane="topRight"/>
      <selection pane="bottomLeft"/>
      <selection pane="bottomRight" activeCell="P77" sqref="P77"/>
    </sheetView>
  </sheetViews>
  <sheetFormatPr baseColWidth="10" defaultColWidth="12.5703125" defaultRowHeight="16.5" x14ac:dyDescent="0.3"/>
  <cols>
    <col min="1" max="1" width="2.28515625" style="141" customWidth="1"/>
    <col min="2" max="2" width="9.7109375" style="142" customWidth="1"/>
    <col min="3" max="11" width="12.5703125" style="143" customWidth="1"/>
    <col min="12" max="12" width="15.85546875" bestFit="1" customWidth="1"/>
    <col min="13" max="41" width="12.5703125" customWidth="1"/>
    <col min="42" max="16384" width="12.5703125" style="143"/>
  </cols>
  <sheetData>
    <row r="1" spans="1:186" s="202" customFormat="1" ht="15.75" x14ac:dyDescent="0.2">
      <c r="B1" s="203" t="s">
        <v>7</v>
      </c>
      <c r="K1" s="204" t="str">
        <f>Índice!B8</f>
        <v>3er Trimestre 2021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6" customFormat="1" ht="20.25" customHeight="1" x14ac:dyDescent="0.2">
      <c r="A2" s="124"/>
      <c r="B2" s="125" t="s">
        <v>192</v>
      </c>
      <c r="C2" s="144"/>
      <c r="D2" s="144"/>
      <c r="E2" s="144"/>
      <c r="F2" s="144"/>
      <c r="G2" s="144"/>
      <c r="H2" s="144"/>
      <c r="I2" s="144"/>
      <c r="J2" s="144"/>
      <c r="K2" s="144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6" customFormat="1" ht="13.5" customHeight="1" x14ac:dyDescent="0.2">
      <c r="A3" s="124"/>
      <c r="B3" s="127" t="s">
        <v>169</v>
      </c>
      <c r="C3" s="144"/>
      <c r="D3" s="144"/>
      <c r="E3" s="144"/>
      <c r="F3" s="144"/>
      <c r="G3" s="144"/>
      <c r="H3" s="144"/>
      <c r="I3" s="144"/>
      <c r="J3" s="144"/>
      <c r="K3" s="144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6" customFormat="1" ht="14.25" customHeight="1" x14ac:dyDescent="0.2">
      <c r="A4" s="128"/>
      <c r="B4" s="128"/>
      <c r="C4" s="145"/>
      <c r="D4" s="140"/>
      <c r="E4" s="128"/>
      <c r="F4" s="128"/>
      <c r="G4" s="128"/>
      <c r="H4" s="128"/>
      <c r="I4" s="128"/>
      <c r="J4" s="128"/>
      <c r="K4" s="78" t="s">
        <v>79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31" customFormat="1" ht="30.75" customHeight="1" x14ac:dyDescent="0.2">
      <c r="A5" s="129"/>
      <c r="B5" s="159" t="s">
        <v>80</v>
      </c>
      <c r="C5" s="160" t="s">
        <v>170</v>
      </c>
      <c r="D5" s="146" t="s">
        <v>180</v>
      </c>
      <c r="E5" s="146" t="s">
        <v>193</v>
      </c>
      <c r="F5" s="161" t="s">
        <v>194</v>
      </c>
      <c r="G5" s="160" t="s">
        <v>171</v>
      </c>
      <c r="H5" s="146" t="s">
        <v>195</v>
      </c>
      <c r="I5" s="146" t="s">
        <v>184</v>
      </c>
      <c r="J5" s="146" t="s">
        <v>185</v>
      </c>
      <c r="K5" s="161" t="s">
        <v>186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0"/>
      <c r="AQ5" s="130"/>
      <c r="BE5" s="130"/>
      <c r="BF5" s="130"/>
      <c r="BT5" s="130"/>
      <c r="BU5" s="130"/>
      <c r="CI5" s="130"/>
      <c r="CJ5" s="130"/>
      <c r="CX5" s="130"/>
      <c r="CY5" s="130"/>
      <c r="DM5" s="130"/>
      <c r="DN5" s="130"/>
      <c r="EB5" s="130"/>
      <c r="EC5" s="130"/>
      <c r="EQ5" s="130"/>
      <c r="ER5" s="130"/>
      <c r="FF5" s="130"/>
      <c r="FG5" s="130"/>
      <c r="FU5" s="130"/>
      <c r="FV5" s="130"/>
    </row>
    <row r="6" spans="1:186" s="135" customFormat="1" ht="3.95" customHeight="1" x14ac:dyDescent="0.2">
      <c r="A6" s="132"/>
      <c r="B6" s="220"/>
      <c r="C6" s="221"/>
      <c r="D6" s="222"/>
      <c r="E6" s="222"/>
      <c r="F6" s="223"/>
      <c r="G6" s="221"/>
      <c r="H6" s="222"/>
      <c r="I6" s="222"/>
      <c r="J6" s="222"/>
      <c r="K6" s="22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33"/>
      <c r="AQ6" s="133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3"/>
      <c r="BF6" s="133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3"/>
      <c r="BU6" s="133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3"/>
      <c r="CJ6" s="133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3"/>
      <c r="CY6" s="133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3"/>
      <c r="DN6" s="133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3"/>
      <c r="EC6" s="133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3"/>
      <c r="ER6" s="133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3"/>
      <c r="FG6" s="133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3"/>
      <c r="FV6" s="133"/>
      <c r="FW6" s="134"/>
      <c r="FX6" s="134"/>
      <c r="FY6" s="134"/>
      <c r="FZ6" s="134"/>
      <c r="GA6" s="134"/>
      <c r="GB6" s="134"/>
      <c r="GC6" s="134"/>
      <c r="GD6" s="134"/>
    </row>
    <row r="7" spans="1:186" s="139" customFormat="1" ht="12.75" customHeight="1" x14ac:dyDescent="0.25">
      <c r="A7" s="136"/>
      <c r="B7" s="225" t="s">
        <v>101</v>
      </c>
      <c r="C7" s="73">
        <v>939179.9471799999</v>
      </c>
      <c r="D7" s="72">
        <v>885906.20715999999</v>
      </c>
      <c r="E7" s="72">
        <v>34577.499609999999</v>
      </c>
      <c r="F7" s="226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226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7"/>
      <c r="AQ7" s="137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7"/>
      <c r="BF7" s="137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7"/>
      <c r="BU7" s="137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7"/>
      <c r="CJ7" s="137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7"/>
      <c r="CY7" s="137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7"/>
      <c r="DN7" s="137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7"/>
      <c r="EC7" s="137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7"/>
      <c r="ER7" s="137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7"/>
      <c r="FG7" s="137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7"/>
      <c r="FV7" s="137"/>
      <c r="FW7" s="138"/>
      <c r="FX7" s="138"/>
      <c r="FY7" s="138"/>
      <c r="FZ7" s="138"/>
      <c r="GA7" s="138"/>
      <c r="GB7" s="138"/>
      <c r="GC7" s="138"/>
      <c r="GD7" s="138"/>
    </row>
    <row r="8" spans="1:186" s="135" customFormat="1" ht="12.75" customHeight="1" x14ac:dyDescent="0.2">
      <c r="A8" s="132"/>
      <c r="B8" s="225" t="s">
        <v>102</v>
      </c>
      <c r="C8" s="73">
        <v>1460465.34</v>
      </c>
      <c r="D8" s="72">
        <v>1229375.4516100003</v>
      </c>
      <c r="E8" s="72">
        <v>158190.82498</v>
      </c>
      <c r="F8" s="226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226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33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3"/>
      <c r="BF8" s="133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3"/>
      <c r="BU8" s="133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3"/>
      <c r="CJ8" s="133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3"/>
      <c r="CY8" s="133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3"/>
      <c r="DN8" s="133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3"/>
      <c r="EC8" s="133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3"/>
      <c r="ER8" s="133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3"/>
      <c r="FG8" s="133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3"/>
      <c r="FV8" s="133"/>
      <c r="FW8" s="134"/>
      <c r="FX8" s="134"/>
      <c r="FY8" s="134"/>
      <c r="FZ8" s="134"/>
      <c r="GA8" s="134"/>
      <c r="GB8" s="134"/>
      <c r="GC8" s="134"/>
      <c r="GD8" s="134"/>
    </row>
    <row r="9" spans="1:186" s="135" customFormat="1" ht="12.75" customHeight="1" x14ac:dyDescent="0.2">
      <c r="A9" s="132"/>
      <c r="B9" s="225" t="s">
        <v>103</v>
      </c>
      <c r="C9" s="73">
        <v>3117502.5734599996</v>
      </c>
      <c r="D9" s="72">
        <v>2060022.5126699999</v>
      </c>
      <c r="E9" s="72">
        <v>910502.7612999999</v>
      </c>
      <c r="F9" s="226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226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33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3"/>
      <c r="BF9" s="133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3"/>
      <c r="BU9" s="133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3"/>
      <c r="CJ9" s="133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3"/>
      <c r="CY9" s="133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3"/>
      <c r="DN9" s="133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3"/>
      <c r="EC9" s="133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3"/>
      <c r="ER9" s="133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3"/>
      <c r="FG9" s="133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3"/>
      <c r="FV9" s="133"/>
      <c r="FW9" s="134"/>
      <c r="FX9" s="134"/>
      <c r="FY9" s="134"/>
      <c r="FZ9" s="134"/>
      <c r="GA9" s="134"/>
      <c r="GB9" s="134"/>
      <c r="GC9" s="134"/>
      <c r="GD9" s="134"/>
    </row>
    <row r="10" spans="1:186" s="135" customFormat="1" ht="12.75" customHeight="1" x14ac:dyDescent="0.2">
      <c r="A10" s="132"/>
      <c r="B10" s="227" t="s">
        <v>104</v>
      </c>
      <c r="C10" s="218">
        <v>4213339.2800099999</v>
      </c>
      <c r="D10" s="208">
        <v>3021490.886729999</v>
      </c>
      <c r="E10" s="208">
        <v>1046098.7822100001</v>
      </c>
      <c r="F10" s="228">
        <v>145749.6110700003</v>
      </c>
      <c r="G10" s="218">
        <v>4878087.10035</v>
      </c>
      <c r="H10" s="208">
        <v>343548.20793999999</v>
      </c>
      <c r="I10" s="208">
        <v>3280291.0556899998</v>
      </c>
      <c r="J10" s="208">
        <v>1193054.68973</v>
      </c>
      <c r="K10" s="228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33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3"/>
      <c r="BF10" s="133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3"/>
      <c r="BU10" s="133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3"/>
      <c r="CJ10" s="133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3"/>
      <c r="CY10" s="133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3"/>
      <c r="DN10" s="133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3"/>
      <c r="EC10" s="133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3"/>
      <c r="ER10" s="133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3"/>
      <c r="FG10" s="133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3"/>
      <c r="FV10" s="133"/>
      <c r="FW10" s="134"/>
      <c r="FX10" s="134"/>
      <c r="FY10" s="134"/>
      <c r="FZ10" s="134"/>
      <c r="GA10" s="134"/>
      <c r="GB10" s="134"/>
      <c r="GC10" s="134"/>
      <c r="GD10" s="134"/>
    </row>
    <row r="11" spans="1:186" s="139" customFormat="1" ht="13.5" customHeight="1" x14ac:dyDescent="0.25">
      <c r="A11" s="136"/>
      <c r="B11" s="225" t="s">
        <v>105</v>
      </c>
      <c r="C11" s="73">
        <v>989315.70326999994</v>
      </c>
      <c r="D11" s="72">
        <v>914678.46118999994</v>
      </c>
      <c r="E11" s="72">
        <v>62655.5743</v>
      </c>
      <c r="F11" s="226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226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7"/>
      <c r="AQ11" s="137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7"/>
      <c r="BF11" s="137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7"/>
      <c r="BU11" s="137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7"/>
      <c r="CJ11" s="137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7"/>
      <c r="CY11" s="137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7"/>
      <c r="DN11" s="137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7"/>
      <c r="EC11" s="137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7"/>
      <c r="ER11" s="137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7"/>
      <c r="FG11" s="137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7"/>
      <c r="FV11" s="137"/>
      <c r="FW11" s="138"/>
      <c r="FX11" s="138"/>
      <c r="FY11" s="138"/>
      <c r="FZ11" s="138"/>
      <c r="GA11" s="138"/>
      <c r="GB11" s="138"/>
      <c r="GC11" s="138"/>
      <c r="GD11" s="138"/>
    </row>
    <row r="12" spans="1:186" s="135" customFormat="1" ht="12.75" customHeight="1" x14ac:dyDescent="0.2">
      <c r="A12" s="132"/>
      <c r="B12" s="225" t="s">
        <v>106</v>
      </c>
      <c r="C12" s="73">
        <v>1469836.9740599999</v>
      </c>
      <c r="D12" s="72">
        <v>1228804.5987</v>
      </c>
      <c r="E12" s="72">
        <v>172793.10634</v>
      </c>
      <c r="F12" s="226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226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33"/>
      <c r="AQ12" s="133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3"/>
      <c r="BF12" s="133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3"/>
      <c r="BU12" s="133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3"/>
      <c r="CJ12" s="133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3"/>
      <c r="CY12" s="133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3"/>
      <c r="DN12" s="133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3"/>
      <c r="EC12" s="133"/>
      <c r="ED12" s="134"/>
      <c r="EE12" s="134"/>
      <c r="EF12" s="134"/>
      <c r="EG12" s="134"/>
      <c r="EH12" s="134"/>
      <c r="EI12" s="134"/>
      <c r="EJ12" s="134"/>
      <c r="EK12" s="134"/>
      <c r="EL12" s="134"/>
      <c r="EM12" s="134"/>
      <c r="EN12" s="134"/>
      <c r="EO12" s="134"/>
      <c r="EP12" s="134"/>
      <c r="EQ12" s="133"/>
      <c r="ER12" s="133"/>
      <c r="ES12" s="134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3"/>
      <c r="FG12" s="133"/>
      <c r="FH12" s="134"/>
      <c r="FI12" s="134"/>
      <c r="FJ12" s="134"/>
      <c r="FK12" s="134"/>
      <c r="FL12" s="134"/>
      <c r="FM12" s="134"/>
      <c r="FN12" s="134"/>
      <c r="FO12" s="134"/>
      <c r="FP12" s="134"/>
      <c r="FQ12" s="134"/>
      <c r="FR12" s="134"/>
      <c r="FS12" s="134"/>
      <c r="FT12" s="134"/>
      <c r="FU12" s="133"/>
      <c r="FV12" s="133"/>
      <c r="FW12" s="134"/>
      <c r="FX12" s="134"/>
      <c r="FY12" s="134"/>
      <c r="FZ12" s="134"/>
      <c r="GA12" s="134"/>
      <c r="GB12" s="134"/>
      <c r="GC12" s="134"/>
      <c r="GD12" s="134"/>
    </row>
    <row r="13" spans="1:186" s="135" customFormat="1" ht="12.75" customHeight="1" x14ac:dyDescent="0.2">
      <c r="A13" s="132"/>
      <c r="B13" s="225" t="s">
        <v>107</v>
      </c>
      <c r="C13" s="73">
        <v>3212390.9032700001</v>
      </c>
      <c r="D13" s="72">
        <v>2073921.27419</v>
      </c>
      <c r="E13" s="72">
        <v>994501.28757000004</v>
      </c>
      <c r="F13" s="226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226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33"/>
      <c r="AQ13" s="133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3"/>
      <c r="BF13" s="133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3"/>
      <c r="BU13" s="133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3"/>
      <c r="CJ13" s="133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3"/>
      <c r="CY13" s="133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3"/>
      <c r="DN13" s="133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3"/>
      <c r="EC13" s="133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3"/>
      <c r="ER13" s="133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3"/>
      <c r="FG13" s="133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3"/>
      <c r="FV13" s="133"/>
      <c r="FW13" s="134"/>
      <c r="FX13" s="134"/>
      <c r="FY13" s="134"/>
      <c r="FZ13" s="134"/>
      <c r="GA13" s="134"/>
      <c r="GB13" s="134"/>
      <c r="GC13" s="134"/>
      <c r="GD13" s="134"/>
    </row>
    <row r="14" spans="1:186" s="135" customFormat="1" ht="12.75" customHeight="1" x14ac:dyDescent="0.2">
      <c r="A14" s="132"/>
      <c r="B14" s="227" t="s">
        <v>108</v>
      </c>
      <c r="C14" s="218">
        <v>4401057.0020000003</v>
      </c>
      <c r="D14" s="208">
        <v>3074929.932</v>
      </c>
      <c r="E14" s="208">
        <v>1154369.575</v>
      </c>
      <c r="F14" s="228">
        <v>171757.495</v>
      </c>
      <c r="G14" s="218">
        <v>5506491.5289999992</v>
      </c>
      <c r="H14" s="208">
        <v>395798.82299999997</v>
      </c>
      <c r="I14" s="208">
        <v>3693819.2829999998</v>
      </c>
      <c r="J14" s="208">
        <v>1329701.5209999999</v>
      </c>
      <c r="K14" s="228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33"/>
      <c r="AQ14" s="133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3"/>
      <c r="BF14" s="133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3"/>
      <c r="BU14" s="133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3"/>
      <c r="CJ14" s="133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3"/>
      <c r="CY14" s="133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3"/>
      <c r="DN14" s="133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3"/>
      <c r="EC14" s="133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3"/>
      <c r="ER14" s="133"/>
      <c r="ES14" s="134"/>
      <c r="ET14" s="134"/>
      <c r="EU14" s="134"/>
      <c r="EV14" s="134"/>
      <c r="EW14" s="134"/>
      <c r="EX14" s="134"/>
      <c r="EY14" s="134"/>
      <c r="EZ14" s="134"/>
      <c r="FA14" s="134"/>
      <c r="FB14" s="134"/>
      <c r="FC14" s="134"/>
      <c r="FD14" s="134"/>
      <c r="FE14" s="134"/>
      <c r="FF14" s="133"/>
      <c r="FG14" s="133"/>
      <c r="FH14" s="134"/>
      <c r="FI14" s="134"/>
      <c r="FJ14" s="134"/>
      <c r="FK14" s="134"/>
      <c r="FL14" s="134"/>
      <c r="FM14" s="134"/>
      <c r="FN14" s="134"/>
      <c r="FO14" s="134"/>
      <c r="FP14" s="134"/>
      <c r="FQ14" s="134"/>
      <c r="FR14" s="134"/>
      <c r="FS14" s="134"/>
      <c r="FT14" s="134"/>
      <c r="FU14" s="133"/>
      <c r="FV14" s="133"/>
      <c r="FW14" s="134"/>
      <c r="FX14" s="134"/>
      <c r="FY14" s="134"/>
      <c r="FZ14" s="134"/>
      <c r="GA14" s="134"/>
      <c r="GB14" s="134"/>
      <c r="GC14" s="134"/>
      <c r="GD14" s="134"/>
    </row>
    <row r="15" spans="1:186" s="135" customFormat="1" ht="12.75" customHeight="1" x14ac:dyDescent="0.2">
      <c r="A15" s="132"/>
      <c r="B15" s="225" t="s">
        <v>109</v>
      </c>
      <c r="C15" s="73">
        <v>1062248.4980000001</v>
      </c>
      <c r="D15" s="72">
        <v>964122.78</v>
      </c>
      <c r="E15" s="72">
        <v>67563.988000000012</v>
      </c>
      <c r="F15" s="226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226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33"/>
      <c r="AQ15" s="133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3"/>
      <c r="BF15" s="133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3"/>
      <c r="BU15" s="133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3"/>
      <c r="CJ15" s="133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3"/>
      <c r="CY15" s="133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3"/>
      <c r="DN15" s="133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3"/>
      <c r="EC15" s="133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3"/>
      <c r="ER15" s="133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3"/>
      <c r="FG15" s="133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3"/>
      <c r="FV15" s="133"/>
      <c r="FW15" s="134"/>
      <c r="FX15" s="134"/>
      <c r="FY15" s="134"/>
      <c r="FZ15" s="134"/>
      <c r="GA15" s="134"/>
      <c r="GB15" s="134"/>
      <c r="GC15" s="134"/>
      <c r="GD15" s="134"/>
    </row>
    <row r="16" spans="1:186" s="135" customFormat="1" ht="12.75" customHeight="1" x14ac:dyDescent="0.2">
      <c r="A16" s="132"/>
      <c r="B16" s="225" t="s">
        <v>110</v>
      </c>
      <c r="C16" s="73">
        <v>1609546.03</v>
      </c>
      <c r="D16" s="72">
        <v>1343535.5929999999</v>
      </c>
      <c r="E16" s="72">
        <v>178520.46400000001</v>
      </c>
      <c r="F16" s="226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226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33"/>
      <c r="AQ16" s="133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3"/>
      <c r="BF16" s="133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3"/>
      <c r="BU16" s="133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3"/>
      <c r="CJ16" s="133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3"/>
      <c r="CY16" s="133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3"/>
      <c r="DN16" s="133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3"/>
      <c r="EC16" s="133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3"/>
      <c r="ER16" s="133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3"/>
      <c r="FG16" s="133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3"/>
      <c r="FV16" s="133"/>
      <c r="FW16" s="134"/>
      <c r="FX16" s="134"/>
      <c r="FY16" s="134"/>
      <c r="FZ16" s="134"/>
      <c r="GA16" s="134"/>
      <c r="GB16" s="134"/>
      <c r="GC16" s="134"/>
      <c r="GD16" s="134"/>
    </row>
    <row r="17" spans="1:186" s="135" customFormat="1" ht="12.75" customHeight="1" x14ac:dyDescent="0.2">
      <c r="A17" s="132"/>
      <c r="B17" s="225" t="s">
        <v>111</v>
      </c>
      <c r="C17" s="73">
        <v>3718027.9330000002</v>
      </c>
      <c r="D17" s="72">
        <v>2322567.8810000001</v>
      </c>
      <c r="E17" s="72">
        <v>1214679.0349999999</v>
      </c>
      <c r="F17" s="226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226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33"/>
      <c r="AQ17" s="133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3"/>
      <c r="BF17" s="133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3"/>
      <c r="BU17" s="133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3"/>
      <c r="CJ17" s="133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3"/>
      <c r="CY17" s="133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3"/>
      <c r="DN17" s="133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3"/>
      <c r="EC17" s="133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3"/>
      <c r="ER17" s="133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3"/>
      <c r="FG17" s="133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3"/>
      <c r="FV17" s="133"/>
      <c r="FW17" s="134"/>
      <c r="FX17" s="134"/>
      <c r="FY17" s="134"/>
      <c r="FZ17" s="134"/>
      <c r="GA17" s="134"/>
      <c r="GB17" s="134"/>
      <c r="GC17" s="134"/>
      <c r="GD17" s="134"/>
    </row>
    <row r="18" spans="1:186" s="135" customFormat="1" ht="12.75" customHeight="1" x14ac:dyDescent="0.2">
      <c r="A18" s="132"/>
      <c r="B18" s="227" t="s">
        <v>112</v>
      </c>
      <c r="C18" s="218">
        <v>5110120.477</v>
      </c>
      <c r="D18" s="208">
        <v>3415910.3829999999</v>
      </c>
      <c r="E18" s="208">
        <v>1457779.74</v>
      </c>
      <c r="F18" s="228">
        <v>236430.35400000002</v>
      </c>
      <c r="G18" s="218">
        <v>6111916.8709999993</v>
      </c>
      <c r="H18" s="208">
        <v>424814.46499999997</v>
      </c>
      <c r="I18" s="208">
        <v>4209745.5069999993</v>
      </c>
      <c r="J18" s="208">
        <v>1384082.1850000001</v>
      </c>
      <c r="K18" s="228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33"/>
      <c r="AQ18" s="133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3"/>
      <c r="BF18" s="133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3"/>
      <c r="BU18" s="133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3"/>
      <c r="CJ18" s="133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3"/>
      <c r="CY18" s="133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3"/>
      <c r="DN18" s="133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3"/>
      <c r="EC18" s="133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3"/>
      <c r="ER18" s="133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3"/>
      <c r="FG18" s="133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3"/>
      <c r="FV18" s="133"/>
      <c r="FW18" s="134"/>
      <c r="FX18" s="134"/>
      <c r="FY18" s="134"/>
      <c r="FZ18" s="134"/>
      <c r="GA18" s="134"/>
      <c r="GB18" s="134"/>
      <c r="GC18" s="134"/>
      <c r="GD18" s="134"/>
    </row>
    <row r="19" spans="1:186" s="135" customFormat="1" ht="12.75" customHeight="1" x14ac:dyDescent="0.2">
      <c r="A19" s="132"/>
      <c r="B19" s="225" t="s">
        <v>113</v>
      </c>
      <c r="C19" s="73">
        <v>1176821.6290000002</v>
      </c>
      <c r="D19" s="72">
        <v>1049283.963</v>
      </c>
      <c r="E19" s="72">
        <v>89464.37</v>
      </c>
      <c r="F19" s="226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226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33"/>
      <c r="AQ19" s="133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3"/>
      <c r="BF19" s="133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3"/>
      <c r="BU19" s="133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3"/>
      <c r="CJ19" s="133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3"/>
      <c r="CY19" s="133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3"/>
      <c r="DN19" s="133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3"/>
      <c r="EC19" s="133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3"/>
      <c r="ER19" s="133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3"/>
      <c r="FG19" s="133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3"/>
      <c r="FV19" s="133"/>
      <c r="FW19" s="134"/>
      <c r="FX19" s="134"/>
      <c r="FY19" s="134"/>
      <c r="FZ19" s="134"/>
      <c r="GA19" s="134"/>
      <c r="GB19" s="134"/>
      <c r="GC19" s="134"/>
      <c r="GD19" s="134"/>
    </row>
    <row r="20" spans="1:186" s="135" customFormat="1" ht="12.75" customHeight="1" x14ac:dyDescent="0.2">
      <c r="A20" s="132"/>
      <c r="B20" s="225" t="s">
        <v>114</v>
      </c>
      <c r="C20" s="73">
        <v>1885278.862</v>
      </c>
      <c r="D20" s="72">
        <v>1487535.1089999999</v>
      </c>
      <c r="E20" s="72">
        <v>270760.09299999999</v>
      </c>
      <c r="F20" s="226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226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33"/>
      <c r="AQ20" s="133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3"/>
      <c r="BF20" s="133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3"/>
      <c r="BU20" s="133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3"/>
      <c r="CJ20" s="133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3"/>
      <c r="CY20" s="133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3"/>
      <c r="DN20" s="133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3"/>
      <c r="EC20" s="133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3"/>
      <c r="ER20" s="133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3"/>
      <c r="FG20" s="133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3"/>
      <c r="FV20" s="133"/>
      <c r="FW20" s="134"/>
      <c r="FX20" s="134"/>
      <c r="FY20" s="134"/>
      <c r="FZ20" s="134"/>
      <c r="GA20" s="134"/>
      <c r="GB20" s="134"/>
      <c r="GC20" s="134"/>
      <c r="GD20" s="134"/>
    </row>
    <row r="21" spans="1:186" s="135" customFormat="1" ht="12.75" customHeight="1" x14ac:dyDescent="0.2">
      <c r="A21" s="132"/>
      <c r="B21" s="225" t="s">
        <v>115</v>
      </c>
      <c r="C21" s="73">
        <v>4257261.3540000003</v>
      </c>
      <c r="D21" s="72">
        <v>2581106.2429999998</v>
      </c>
      <c r="E21" s="72">
        <v>1446742.0150000001</v>
      </c>
      <c r="F21" s="226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226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33"/>
      <c r="AQ21" s="133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3"/>
      <c r="BF21" s="133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3"/>
      <c r="BU21" s="133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3"/>
      <c r="CJ21" s="133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3"/>
      <c r="CY21" s="133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3"/>
      <c r="DN21" s="133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3"/>
      <c r="EC21" s="133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3"/>
      <c r="ER21" s="133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3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3"/>
      <c r="FV21" s="133"/>
      <c r="FW21" s="134"/>
      <c r="FX21" s="134"/>
      <c r="FY21" s="134"/>
      <c r="FZ21" s="134"/>
      <c r="GA21" s="134"/>
      <c r="GB21" s="134"/>
      <c r="GC21" s="134"/>
      <c r="GD21" s="134"/>
    </row>
    <row r="22" spans="1:186" s="135" customFormat="1" ht="12.75" customHeight="1" x14ac:dyDescent="0.2">
      <c r="A22" s="132"/>
      <c r="B22" s="227" t="s">
        <v>116</v>
      </c>
      <c r="C22" s="218">
        <v>5748225.1030000001</v>
      </c>
      <c r="D22" s="208">
        <v>3768517.398</v>
      </c>
      <c r="E22" s="208">
        <v>1699735.888</v>
      </c>
      <c r="F22" s="228">
        <v>279971.81699999998</v>
      </c>
      <c r="G22" s="218">
        <v>6762176.3869999992</v>
      </c>
      <c r="H22" s="208">
        <v>506688.71100000001</v>
      </c>
      <c r="I22" s="208">
        <v>4710134.4169999994</v>
      </c>
      <c r="J22" s="208">
        <v>1449067.226</v>
      </c>
      <c r="K22" s="228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33"/>
      <c r="AQ22" s="133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3"/>
      <c r="BF22" s="133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3"/>
      <c r="BU22" s="133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3"/>
      <c r="CJ22" s="133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3"/>
      <c r="CY22" s="133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3"/>
      <c r="DN22" s="133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3"/>
      <c r="EC22" s="133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3"/>
      <c r="ER22" s="133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3"/>
      <c r="FG22" s="133"/>
      <c r="FH22" s="134"/>
      <c r="FI22" s="134"/>
      <c r="FJ22" s="134"/>
      <c r="FK22" s="134"/>
      <c r="FL22" s="134"/>
      <c r="FM22" s="134"/>
      <c r="FN22" s="134"/>
      <c r="FO22" s="134"/>
      <c r="FP22" s="134"/>
      <c r="FQ22" s="134"/>
      <c r="FR22" s="134"/>
      <c r="FS22" s="134"/>
      <c r="FT22" s="134"/>
      <c r="FU22" s="133"/>
      <c r="FV22" s="133"/>
      <c r="FW22" s="134"/>
      <c r="FX22" s="134"/>
      <c r="FY22" s="134"/>
      <c r="FZ22" s="134"/>
      <c r="GA22" s="134"/>
      <c r="GB22" s="134"/>
      <c r="GC22" s="134"/>
      <c r="GD22" s="134"/>
    </row>
    <row r="23" spans="1:186" s="135" customFormat="1" ht="12.75" customHeight="1" x14ac:dyDescent="0.2">
      <c r="A23" s="132"/>
      <c r="B23" s="225" t="s">
        <v>117</v>
      </c>
      <c r="C23" s="73">
        <v>1345883.943</v>
      </c>
      <c r="D23" s="72">
        <v>1177647.206</v>
      </c>
      <c r="E23" s="72">
        <v>115465.935</v>
      </c>
      <c r="F23" s="226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226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33"/>
      <c r="AQ23" s="133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3"/>
      <c r="BF23" s="133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3"/>
      <c r="BU23" s="133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3"/>
      <c r="CJ23" s="133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3"/>
      <c r="CY23" s="133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3"/>
      <c r="DN23" s="133"/>
      <c r="DO23" s="134"/>
      <c r="DP23" s="134"/>
      <c r="DQ23" s="134"/>
      <c r="DR23" s="134"/>
      <c r="DS23" s="134"/>
      <c r="DT23" s="134"/>
      <c r="DU23" s="134"/>
      <c r="DV23" s="134"/>
      <c r="DW23" s="134"/>
      <c r="DX23" s="134"/>
      <c r="DY23" s="134"/>
      <c r="DZ23" s="134"/>
      <c r="EA23" s="134"/>
      <c r="EB23" s="133"/>
      <c r="EC23" s="133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3"/>
      <c r="ER23" s="133"/>
      <c r="ES23" s="134"/>
      <c r="ET23" s="134"/>
      <c r="EU23" s="134"/>
      <c r="EV23" s="134"/>
      <c r="EW23" s="134"/>
      <c r="EX23" s="134"/>
      <c r="EY23" s="134"/>
      <c r="EZ23" s="134"/>
      <c r="FA23" s="134"/>
      <c r="FB23" s="134"/>
      <c r="FC23" s="134"/>
      <c r="FD23" s="134"/>
      <c r="FE23" s="134"/>
      <c r="FF23" s="133"/>
      <c r="FG23" s="133"/>
      <c r="FH23" s="134"/>
      <c r="FI23" s="134"/>
      <c r="FJ23" s="134"/>
      <c r="FK23" s="134"/>
      <c r="FL23" s="134"/>
      <c r="FM23" s="134"/>
      <c r="FN23" s="134"/>
      <c r="FO23" s="134"/>
      <c r="FP23" s="134"/>
      <c r="FQ23" s="134"/>
      <c r="FR23" s="134"/>
      <c r="FS23" s="134"/>
      <c r="FT23" s="134"/>
      <c r="FU23" s="133"/>
      <c r="FV23" s="133"/>
      <c r="FW23" s="134"/>
      <c r="FX23" s="134"/>
      <c r="FY23" s="134"/>
      <c r="FZ23" s="134"/>
      <c r="GA23" s="134"/>
      <c r="GB23" s="134"/>
      <c r="GC23" s="134"/>
      <c r="GD23" s="134"/>
    </row>
    <row r="24" spans="1:186" s="135" customFormat="1" ht="12.75" customHeight="1" x14ac:dyDescent="0.2">
      <c r="A24" s="132"/>
      <c r="B24" s="225" t="s">
        <v>118</v>
      </c>
      <c r="C24" s="73">
        <v>2202901.4619999998</v>
      </c>
      <c r="D24" s="72">
        <v>1708870.08</v>
      </c>
      <c r="E24" s="72">
        <v>312750.78899999999</v>
      </c>
      <c r="F24" s="226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226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33"/>
      <c r="AQ24" s="133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3"/>
      <c r="BF24" s="133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3"/>
      <c r="BU24" s="133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3"/>
      <c r="CJ24" s="133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3"/>
      <c r="CY24" s="133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3"/>
      <c r="DN24" s="133"/>
      <c r="DO24" s="134"/>
      <c r="DP24" s="134"/>
      <c r="DQ24" s="134"/>
      <c r="DR24" s="134"/>
      <c r="DS24" s="134"/>
      <c r="DT24" s="134"/>
      <c r="DU24" s="134"/>
      <c r="DV24" s="134"/>
      <c r="DW24" s="134"/>
      <c r="DX24" s="134"/>
      <c r="DY24" s="134"/>
      <c r="DZ24" s="134"/>
      <c r="EA24" s="134"/>
      <c r="EB24" s="133"/>
      <c r="EC24" s="133"/>
      <c r="ED24" s="134"/>
      <c r="EE24" s="134"/>
      <c r="EF24" s="134"/>
      <c r="EG24" s="134"/>
      <c r="EH24" s="134"/>
      <c r="EI24" s="134"/>
      <c r="EJ24" s="134"/>
      <c r="EK24" s="134"/>
      <c r="EL24" s="134"/>
      <c r="EM24" s="134"/>
      <c r="EN24" s="134"/>
      <c r="EO24" s="134"/>
      <c r="EP24" s="134"/>
      <c r="EQ24" s="133"/>
      <c r="ER24" s="133"/>
      <c r="ES24" s="134"/>
      <c r="ET24" s="134"/>
      <c r="EU24" s="134"/>
      <c r="EV24" s="134"/>
      <c r="EW24" s="134"/>
      <c r="EX24" s="134"/>
      <c r="EY24" s="134"/>
      <c r="EZ24" s="134"/>
      <c r="FA24" s="134"/>
      <c r="FB24" s="134"/>
      <c r="FC24" s="134"/>
      <c r="FD24" s="134"/>
      <c r="FE24" s="134"/>
      <c r="FF24" s="133"/>
      <c r="FG24" s="133"/>
      <c r="FH24" s="134"/>
      <c r="FI24" s="134"/>
      <c r="FJ24" s="134"/>
      <c r="FK24" s="134"/>
      <c r="FL24" s="134"/>
      <c r="FM24" s="134"/>
      <c r="FN24" s="134"/>
      <c r="FO24" s="134"/>
      <c r="FP24" s="134"/>
      <c r="FQ24" s="134"/>
      <c r="FR24" s="134"/>
      <c r="FS24" s="134"/>
      <c r="FT24" s="134"/>
      <c r="FU24" s="133"/>
      <c r="FV24" s="133"/>
      <c r="FW24" s="134"/>
      <c r="FX24" s="134"/>
      <c r="FY24" s="134"/>
      <c r="FZ24" s="134"/>
      <c r="GA24" s="134"/>
      <c r="GB24" s="134"/>
      <c r="GC24" s="134"/>
      <c r="GD24" s="134"/>
    </row>
    <row r="25" spans="1:186" s="135" customFormat="1" ht="12.75" customHeight="1" x14ac:dyDescent="0.2">
      <c r="A25" s="132"/>
      <c r="B25" s="225" t="s">
        <v>119</v>
      </c>
      <c r="C25" s="73">
        <v>5078000.6869999999</v>
      </c>
      <c r="D25" s="72">
        <v>2969927.4639999997</v>
      </c>
      <c r="E25" s="72">
        <v>1795844.17</v>
      </c>
      <c r="F25" s="226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226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33"/>
      <c r="AQ25" s="133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3"/>
      <c r="BF25" s="133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3"/>
      <c r="BU25" s="133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3"/>
      <c r="CJ25" s="133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3"/>
      <c r="CY25" s="133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3"/>
      <c r="DN25" s="133"/>
      <c r="DO25" s="134"/>
      <c r="DP25" s="134"/>
      <c r="DQ25" s="134"/>
      <c r="DR25" s="134"/>
      <c r="DS25" s="134"/>
      <c r="DT25" s="134"/>
      <c r="DU25" s="134"/>
      <c r="DV25" s="134"/>
      <c r="DW25" s="134"/>
      <c r="DX25" s="134"/>
      <c r="DY25" s="134"/>
      <c r="DZ25" s="134"/>
      <c r="EA25" s="134"/>
      <c r="EB25" s="133"/>
      <c r="EC25" s="133"/>
      <c r="ED25" s="134"/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4"/>
      <c r="EP25" s="134"/>
      <c r="EQ25" s="133"/>
      <c r="ER25" s="133"/>
      <c r="ES25" s="134"/>
      <c r="ET25" s="134"/>
      <c r="EU25" s="134"/>
      <c r="EV25" s="134"/>
      <c r="EW25" s="134"/>
      <c r="EX25" s="134"/>
      <c r="EY25" s="134"/>
      <c r="EZ25" s="134"/>
      <c r="FA25" s="134"/>
      <c r="FB25" s="134"/>
      <c r="FC25" s="134"/>
      <c r="FD25" s="134"/>
      <c r="FE25" s="134"/>
      <c r="FF25" s="133"/>
      <c r="FG25" s="133"/>
      <c r="FH25" s="134"/>
      <c r="FI25" s="134"/>
      <c r="FJ25" s="134"/>
      <c r="FK25" s="134"/>
      <c r="FL25" s="134"/>
      <c r="FM25" s="134"/>
      <c r="FN25" s="134"/>
      <c r="FO25" s="134"/>
      <c r="FP25" s="134"/>
      <c r="FQ25" s="134"/>
      <c r="FR25" s="134"/>
      <c r="FS25" s="134"/>
      <c r="FT25" s="134"/>
      <c r="FU25" s="133"/>
      <c r="FV25" s="133"/>
      <c r="FW25" s="134"/>
      <c r="FX25" s="134"/>
      <c r="FY25" s="134"/>
      <c r="FZ25" s="134"/>
      <c r="GA25" s="134"/>
      <c r="GB25" s="134"/>
      <c r="GC25" s="134"/>
      <c r="GD25" s="134"/>
    </row>
    <row r="26" spans="1:186" s="135" customFormat="1" ht="12.75" customHeight="1" x14ac:dyDescent="0.2">
      <c r="A26" s="132"/>
      <c r="B26" s="227" t="s">
        <v>120</v>
      </c>
      <c r="C26" s="218">
        <v>6742757.6910000006</v>
      </c>
      <c r="D26" s="208">
        <v>4279784.4210000001</v>
      </c>
      <c r="E26" s="208">
        <v>2054479.3540000001</v>
      </c>
      <c r="F26" s="228">
        <v>408493.91600000003</v>
      </c>
      <c r="G26" s="218">
        <v>6988136.068</v>
      </c>
      <c r="H26" s="208">
        <v>507911.386</v>
      </c>
      <c r="I26" s="208">
        <v>4874352.0590000004</v>
      </c>
      <c r="J26" s="208">
        <v>1503583.585</v>
      </c>
      <c r="K26" s="228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33"/>
      <c r="AQ26" s="133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3"/>
      <c r="BF26" s="133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3"/>
      <c r="BU26" s="133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3"/>
      <c r="CJ26" s="133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3"/>
      <c r="CY26" s="133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3"/>
      <c r="DN26" s="133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3"/>
      <c r="EC26" s="133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3"/>
      <c r="ER26" s="133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3"/>
      <c r="FG26" s="133"/>
      <c r="FH26" s="134"/>
      <c r="FI26" s="134"/>
      <c r="FJ26" s="134"/>
      <c r="FK26" s="134"/>
      <c r="FL26" s="134"/>
      <c r="FM26" s="134"/>
      <c r="FN26" s="134"/>
      <c r="FO26" s="134"/>
      <c r="FP26" s="134"/>
      <c r="FQ26" s="134"/>
      <c r="FR26" s="134"/>
      <c r="FS26" s="134"/>
      <c r="FT26" s="134"/>
      <c r="FU26" s="133"/>
      <c r="FV26" s="133"/>
      <c r="FW26" s="134"/>
      <c r="FX26" s="134"/>
      <c r="FY26" s="134"/>
      <c r="FZ26" s="134"/>
      <c r="GA26" s="134"/>
      <c r="GB26" s="134"/>
      <c r="GC26" s="134"/>
      <c r="GD26" s="134"/>
    </row>
    <row r="27" spans="1:186" s="135" customFormat="1" ht="12.75" customHeight="1" x14ac:dyDescent="0.2">
      <c r="A27" s="132"/>
      <c r="B27" s="225" t="s">
        <v>121</v>
      </c>
      <c r="C27" s="73">
        <v>1485134.1980000001</v>
      </c>
      <c r="D27" s="72">
        <v>1293301.1670000001</v>
      </c>
      <c r="E27" s="72">
        <v>128615.63099999999</v>
      </c>
      <c r="F27" s="226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226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33"/>
      <c r="AQ27" s="133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3"/>
      <c r="BF27" s="133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3"/>
      <c r="BU27" s="133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3"/>
      <c r="CJ27" s="133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3"/>
      <c r="CY27" s="133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3"/>
      <c r="DN27" s="133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3"/>
      <c r="EC27" s="133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3"/>
      <c r="ER27" s="133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3"/>
      <c r="FG27" s="133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3"/>
      <c r="FV27" s="133"/>
      <c r="FW27" s="134"/>
      <c r="FX27" s="134"/>
      <c r="FY27" s="134"/>
      <c r="FZ27" s="134"/>
      <c r="GA27" s="134"/>
      <c r="GB27" s="134"/>
      <c r="GC27" s="134"/>
      <c r="GD27" s="134"/>
    </row>
    <row r="28" spans="1:186" s="135" customFormat="1" ht="12.75" customHeight="1" x14ac:dyDescent="0.2">
      <c r="A28" s="132"/>
      <c r="B28" s="225" t="s">
        <v>122</v>
      </c>
      <c r="C28" s="73">
        <v>2354760</v>
      </c>
      <c r="D28" s="72">
        <v>1822467</v>
      </c>
      <c r="E28" s="72">
        <v>314571</v>
      </c>
      <c r="F28" s="226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226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33"/>
      <c r="AQ28" s="133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3"/>
      <c r="BF28" s="133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3"/>
      <c r="BU28" s="133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3"/>
      <c r="CJ28" s="133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3"/>
      <c r="CY28" s="133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3"/>
      <c r="DN28" s="133"/>
      <c r="DO28" s="134"/>
      <c r="DP28" s="134"/>
      <c r="DQ28" s="134"/>
      <c r="DR28" s="134"/>
      <c r="DS28" s="134"/>
      <c r="DT28" s="134"/>
      <c r="DU28" s="134"/>
      <c r="DV28" s="134"/>
      <c r="DW28" s="134"/>
      <c r="DX28" s="134"/>
      <c r="DY28" s="134"/>
      <c r="DZ28" s="134"/>
      <c r="EA28" s="134"/>
      <c r="EB28" s="133"/>
      <c r="EC28" s="133"/>
      <c r="ED28" s="134"/>
      <c r="EE28" s="134"/>
      <c r="EF28" s="134"/>
      <c r="EG28" s="134"/>
      <c r="EH28" s="134"/>
      <c r="EI28" s="134"/>
      <c r="EJ28" s="134"/>
      <c r="EK28" s="134"/>
      <c r="EL28" s="134"/>
      <c r="EM28" s="134"/>
      <c r="EN28" s="134"/>
      <c r="EO28" s="134"/>
      <c r="EP28" s="134"/>
      <c r="EQ28" s="133"/>
      <c r="ER28" s="133"/>
      <c r="ES28" s="134"/>
      <c r="ET28" s="134"/>
      <c r="EU28" s="134"/>
      <c r="EV28" s="134"/>
      <c r="EW28" s="134"/>
      <c r="EX28" s="134"/>
      <c r="EY28" s="134"/>
      <c r="EZ28" s="134"/>
      <c r="FA28" s="134"/>
      <c r="FB28" s="134"/>
      <c r="FC28" s="134"/>
      <c r="FD28" s="134"/>
      <c r="FE28" s="134"/>
      <c r="FF28" s="133"/>
      <c r="FG28" s="133"/>
      <c r="FH28" s="134"/>
      <c r="FI28" s="134"/>
      <c r="FJ28" s="134"/>
      <c r="FK28" s="134"/>
      <c r="FL28" s="134"/>
      <c r="FM28" s="134"/>
      <c r="FN28" s="134"/>
      <c r="FO28" s="134"/>
      <c r="FP28" s="134"/>
      <c r="FQ28" s="134"/>
      <c r="FR28" s="134"/>
      <c r="FS28" s="134"/>
      <c r="FT28" s="134"/>
      <c r="FU28" s="133"/>
      <c r="FV28" s="133"/>
      <c r="FW28" s="134"/>
      <c r="FX28" s="134"/>
      <c r="FY28" s="134"/>
      <c r="FZ28" s="134"/>
      <c r="GA28" s="134"/>
      <c r="GB28" s="134"/>
      <c r="GC28" s="134"/>
      <c r="GD28" s="134"/>
    </row>
    <row r="29" spans="1:186" s="135" customFormat="1" ht="12.75" customHeight="1" x14ac:dyDescent="0.2">
      <c r="A29" s="132"/>
      <c r="B29" s="225" t="s">
        <v>123</v>
      </c>
      <c r="C29" s="73">
        <v>5141433.0219999999</v>
      </c>
      <c r="D29" s="72">
        <v>3157941.764</v>
      </c>
      <c r="E29" s="72">
        <v>1628043.673</v>
      </c>
      <c r="F29" s="226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226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33"/>
      <c r="AQ29" s="133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3"/>
      <c r="BF29" s="133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3"/>
      <c r="BU29" s="133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3"/>
      <c r="CJ29" s="133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3"/>
      <c r="CY29" s="133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3"/>
      <c r="DN29" s="133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3"/>
      <c r="EC29" s="133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3"/>
      <c r="ER29" s="133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3"/>
      <c r="FG29" s="133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3"/>
      <c r="FV29" s="133"/>
      <c r="FW29" s="134"/>
      <c r="FX29" s="134"/>
      <c r="FY29" s="134"/>
      <c r="FZ29" s="134"/>
      <c r="GA29" s="134"/>
      <c r="GB29" s="134"/>
      <c r="GC29" s="134"/>
      <c r="GD29" s="134"/>
    </row>
    <row r="30" spans="1:186" s="135" customFormat="1" ht="12.75" customHeight="1" x14ac:dyDescent="0.2">
      <c r="A30" s="132"/>
      <c r="B30" s="227" t="s">
        <v>124</v>
      </c>
      <c r="C30" s="218">
        <v>6671569.2429999989</v>
      </c>
      <c r="D30" s="208">
        <v>4496019.1809999999</v>
      </c>
      <c r="E30" s="208">
        <v>1756610.9651617841</v>
      </c>
      <c r="F30" s="228">
        <v>418939.09683821583</v>
      </c>
      <c r="G30" s="218">
        <v>6181558.091</v>
      </c>
      <c r="H30" s="208">
        <v>304334.39600000001</v>
      </c>
      <c r="I30" s="208">
        <v>4310803.2110000001</v>
      </c>
      <c r="J30" s="208">
        <v>1463701.4440000001</v>
      </c>
      <c r="K30" s="228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33"/>
      <c r="AQ30" s="133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3"/>
      <c r="BF30" s="133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3"/>
      <c r="BU30" s="133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3"/>
      <c r="CJ30" s="133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3"/>
      <c r="CY30" s="133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3"/>
      <c r="DN30" s="133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3"/>
      <c r="EC30" s="133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3"/>
      <c r="ER30" s="133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F30" s="133"/>
      <c r="FG30" s="133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3"/>
      <c r="FV30" s="133"/>
      <c r="FW30" s="134"/>
      <c r="FX30" s="134"/>
      <c r="FY30" s="134"/>
      <c r="FZ30" s="134"/>
      <c r="GA30" s="134"/>
      <c r="GB30" s="134"/>
      <c r="GC30" s="134"/>
      <c r="GD30" s="134"/>
    </row>
    <row r="31" spans="1:186" s="135" customFormat="1" ht="12.75" customHeight="1" x14ac:dyDescent="0.2">
      <c r="A31" s="132"/>
      <c r="B31" s="225" t="s">
        <v>125</v>
      </c>
      <c r="C31" s="73">
        <v>1438792.69</v>
      </c>
      <c r="D31" s="72">
        <v>1276259.071</v>
      </c>
      <c r="E31" s="72">
        <v>98519.096000000005</v>
      </c>
      <c r="F31" s="226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226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33"/>
      <c r="AQ31" s="133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3"/>
      <c r="BF31" s="133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3"/>
      <c r="BU31" s="133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3"/>
      <c r="CJ31" s="133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3"/>
      <c r="CY31" s="133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3"/>
      <c r="DN31" s="133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3"/>
      <c r="EC31" s="133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3"/>
      <c r="ER31" s="133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3"/>
      <c r="FG31" s="133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3"/>
      <c r="FV31" s="133"/>
      <c r="FW31" s="134"/>
      <c r="FX31" s="134"/>
      <c r="FY31" s="134"/>
      <c r="FZ31" s="134"/>
      <c r="GA31" s="134"/>
      <c r="GB31" s="134"/>
      <c r="GC31" s="134"/>
      <c r="GD31" s="134"/>
    </row>
    <row r="32" spans="1:186" s="135" customFormat="1" ht="12.75" customHeight="1" x14ac:dyDescent="0.2">
      <c r="A32" s="132"/>
      <c r="B32" s="225" t="s">
        <v>126</v>
      </c>
      <c r="C32" s="73">
        <v>1840289</v>
      </c>
      <c r="D32" s="72">
        <v>1502480</v>
      </c>
      <c r="E32" s="72">
        <v>231017</v>
      </c>
      <c r="F32" s="226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226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33"/>
      <c r="AQ32" s="133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3"/>
      <c r="BF32" s="133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3"/>
      <c r="BU32" s="133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3"/>
      <c r="CJ32" s="133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3"/>
      <c r="CY32" s="133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3"/>
      <c r="DN32" s="133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3"/>
      <c r="EC32" s="133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3"/>
      <c r="ER32" s="133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3"/>
      <c r="FG32" s="133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3"/>
      <c r="FV32" s="133"/>
      <c r="FW32" s="134"/>
      <c r="FX32" s="134"/>
      <c r="FY32" s="134"/>
      <c r="FZ32" s="134"/>
      <c r="GA32" s="134"/>
      <c r="GB32" s="134"/>
      <c r="GC32" s="134"/>
      <c r="GD32" s="134"/>
    </row>
    <row r="33" spans="1:186" s="135" customFormat="1" ht="12.75" customHeight="1" x14ac:dyDescent="0.2">
      <c r="A33" s="132"/>
      <c r="B33" s="225" t="s">
        <v>127</v>
      </c>
      <c r="C33" s="73">
        <v>3950044.2850000001</v>
      </c>
      <c r="D33" s="72">
        <v>2621448.6660000002</v>
      </c>
      <c r="E33" s="72">
        <v>1156571.31</v>
      </c>
      <c r="F33" s="226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226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33"/>
      <c r="AQ33" s="133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3"/>
      <c r="BF33" s="133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3"/>
      <c r="BU33" s="133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3"/>
      <c r="CJ33" s="133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3"/>
      <c r="CY33" s="133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3"/>
      <c r="DN33" s="133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3"/>
      <c r="EC33" s="133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3"/>
      <c r="ER33" s="133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3"/>
      <c r="FG33" s="133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3"/>
      <c r="FV33" s="133"/>
      <c r="FW33" s="134"/>
      <c r="FX33" s="134"/>
      <c r="FY33" s="134"/>
      <c r="FZ33" s="134"/>
      <c r="GA33" s="134"/>
      <c r="GB33" s="134"/>
      <c r="GC33" s="134"/>
      <c r="GD33" s="134"/>
    </row>
    <row r="34" spans="1:186" s="135" customFormat="1" ht="13.5" customHeight="1" x14ac:dyDescent="0.2">
      <c r="A34" s="140"/>
      <c r="B34" s="227" t="s">
        <v>128</v>
      </c>
      <c r="C34" s="218">
        <v>5455108.5329299979</v>
      </c>
      <c r="D34" s="208">
        <v>3949964.6687699994</v>
      </c>
      <c r="E34" s="208">
        <v>1258428.1407600001</v>
      </c>
      <c r="F34" s="228">
        <v>246715.72339999909</v>
      </c>
      <c r="G34" s="218">
        <v>5769079.4238700019</v>
      </c>
      <c r="H34" s="208">
        <v>246938.60381000006</v>
      </c>
      <c r="I34" s="208">
        <v>4003878.1717499993</v>
      </c>
      <c r="J34" s="208">
        <v>1412645.5450399998</v>
      </c>
      <c r="K34" s="228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5" customFormat="1" ht="13.5" customHeight="1" x14ac:dyDescent="0.2">
      <c r="A35" s="140"/>
      <c r="B35" s="225" t="s">
        <v>129</v>
      </c>
      <c r="C35" s="73">
        <v>1395062.0739399996</v>
      </c>
      <c r="D35" s="72">
        <v>1295004.8711999999</v>
      </c>
      <c r="E35" s="72">
        <v>63592.248930000009</v>
      </c>
      <c r="F35" s="226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226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5" customFormat="1" ht="13.5" customHeight="1" x14ac:dyDescent="0.2">
      <c r="A36" s="140"/>
      <c r="B36" s="225" t="s">
        <v>130</v>
      </c>
      <c r="C36" s="73">
        <v>1874458.942710001</v>
      </c>
      <c r="D36" s="72">
        <v>1544348.0471200007</v>
      </c>
      <c r="E36" s="72">
        <v>192414.01433999999</v>
      </c>
      <c r="F36" s="226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226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5" customFormat="1" ht="13.5" customHeight="1" x14ac:dyDescent="0.2">
      <c r="A37" s="140"/>
      <c r="B37" s="225" t="s">
        <v>131</v>
      </c>
      <c r="C37" s="73">
        <v>3829845.7275500009</v>
      </c>
      <c r="D37" s="72">
        <v>2749266.2705100011</v>
      </c>
      <c r="E37" s="72">
        <v>927763.7048399999</v>
      </c>
      <c r="F37" s="226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226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5" customFormat="1" ht="13.5" customHeight="1" x14ac:dyDescent="0.2">
      <c r="A38" s="140"/>
      <c r="B38" s="227" t="s">
        <v>132</v>
      </c>
      <c r="C38" s="218">
        <v>5321089.7570099998</v>
      </c>
      <c r="D38" s="208">
        <v>4115830.0962199997</v>
      </c>
      <c r="E38" s="208">
        <v>996892.40229999996</v>
      </c>
      <c r="F38" s="228">
        <v>208367.2584899998</v>
      </c>
      <c r="G38" s="218">
        <v>6140971.2251499984</v>
      </c>
      <c r="H38" s="208">
        <v>276753.00948000001</v>
      </c>
      <c r="I38" s="208">
        <v>4327190.7171200011</v>
      </c>
      <c r="J38" s="208">
        <v>1438384.6983799997</v>
      </c>
      <c r="K38" s="228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5" customFormat="1" ht="13.5" customHeight="1" x14ac:dyDescent="0.2">
      <c r="A39" s="140"/>
      <c r="B39" s="225" t="s">
        <v>133</v>
      </c>
      <c r="C39" s="73">
        <f>SUM(D39:F39)</f>
        <v>1468685.169729999</v>
      </c>
      <c r="D39" s="72">
        <v>1348465.5874499995</v>
      </c>
      <c r="E39" s="72">
        <v>72554.787599999996</v>
      </c>
      <c r="F39" s="226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226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5" customFormat="1" ht="13.5" customHeight="1" x14ac:dyDescent="0.2">
      <c r="A40" s="140"/>
      <c r="B40" s="225" t="s">
        <v>134</v>
      </c>
      <c r="C40" s="73">
        <v>2039860.9659499999</v>
      </c>
      <c r="D40" s="72">
        <v>1752228.8668499994</v>
      </c>
      <c r="E40" s="72">
        <v>208746.5779400001</v>
      </c>
      <c r="F40" s="226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226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5" customFormat="1" ht="13.5" customHeight="1" x14ac:dyDescent="0.2">
      <c r="A41" s="140"/>
      <c r="B41" s="225" t="s">
        <v>135</v>
      </c>
      <c r="C41" s="73">
        <v>4273565.3111800002</v>
      </c>
      <c r="D41" s="72">
        <v>3001515.1671000002</v>
      </c>
      <c r="E41" s="72">
        <v>1131614.0684099994</v>
      </c>
      <c r="F41" s="226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226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5" customFormat="1" ht="13.5" customHeight="1" x14ac:dyDescent="0.2">
      <c r="A42" s="140"/>
      <c r="B42" s="227" t="s">
        <v>136</v>
      </c>
      <c r="C42" s="218">
        <v>5783519.7919700043</v>
      </c>
      <c r="D42" s="208">
        <v>4394314.2988000028</v>
      </c>
      <c r="E42" s="208">
        <v>1222433.0041099999</v>
      </c>
      <c r="F42" s="228">
        <v>166772.48906000116</v>
      </c>
      <c r="G42" s="218">
        <v>5931998.6913799979</v>
      </c>
      <c r="H42" s="208">
        <v>162871.61291000003</v>
      </c>
      <c r="I42" s="208">
        <v>4290921.1205099998</v>
      </c>
      <c r="J42" s="208">
        <v>1378796.2747</v>
      </c>
      <c r="K42" s="228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5" customFormat="1" ht="13.5" customHeight="1" x14ac:dyDescent="0.2">
      <c r="A43" s="140"/>
      <c r="B43" s="225" t="s">
        <v>133</v>
      </c>
      <c r="C43" s="73">
        <f>SUM(D43:F43)</f>
        <v>1556455.9223299995</v>
      </c>
      <c r="D43" s="72">
        <v>1366274.4611199999</v>
      </c>
      <c r="E43" s="72">
        <v>101060.95188999998</v>
      </c>
      <c r="F43" s="226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226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5" customFormat="1" ht="13.5" customHeight="1" x14ac:dyDescent="0.2">
      <c r="A44" s="140"/>
      <c r="B44" s="225" t="s">
        <v>138</v>
      </c>
      <c r="C44" s="73">
        <f>SUM(D44:F44)</f>
        <v>2115046.9473199989</v>
      </c>
      <c r="D44" s="72">
        <v>1733812.6039399994</v>
      </c>
      <c r="E44" s="72">
        <v>245139.54653000008</v>
      </c>
      <c r="F44" s="226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226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5" customFormat="1" ht="13.5" customHeight="1" x14ac:dyDescent="0.2">
      <c r="A45" s="140"/>
      <c r="B45" s="225" t="s">
        <v>139</v>
      </c>
      <c r="C45" s="73">
        <v>4312505.096570001</v>
      </c>
      <c r="D45" s="72">
        <v>3039178.6691699987</v>
      </c>
      <c r="E45" s="72">
        <v>1075476.4269199995</v>
      </c>
      <c r="F45" s="226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226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5" customFormat="1" ht="13.5" customHeight="1" x14ac:dyDescent="0.2">
      <c r="A46" s="140"/>
      <c r="B46" s="227" t="s">
        <v>140</v>
      </c>
      <c r="C46" s="218">
        <v>5843582.5949999997</v>
      </c>
      <c r="D46" s="208">
        <v>4401759.0619999999</v>
      </c>
      <c r="E46" s="208">
        <v>1198027.5830000001</v>
      </c>
      <c r="F46" s="228">
        <v>243795.95</v>
      </c>
      <c r="G46" s="218">
        <v>5813085.2559999991</v>
      </c>
      <c r="H46" s="208">
        <v>123169.321</v>
      </c>
      <c r="I46" s="208">
        <v>4251362.3020000001</v>
      </c>
      <c r="J46" s="208">
        <v>1342327.3139999998</v>
      </c>
      <c r="K46" s="228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5" customFormat="1" ht="13.5" customHeight="1" x14ac:dyDescent="0.2">
      <c r="A47" s="140"/>
      <c r="B47" s="225" t="s">
        <v>141</v>
      </c>
      <c r="C47" s="73">
        <v>1472226.1926500001</v>
      </c>
      <c r="D47" s="72">
        <v>1323241.5228300001</v>
      </c>
      <c r="E47" s="72">
        <v>102185.08944</v>
      </c>
      <c r="F47" s="226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226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5" customFormat="1" ht="13.5" customHeight="1" x14ac:dyDescent="0.2">
      <c r="A48" s="140"/>
      <c r="B48" s="225" t="s">
        <v>142</v>
      </c>
      <c r="C48" s="73">
        <v>2101462.6089700004</v>
      </c>
      <c r="D48" s="72">
        <v>1693878.3267200005</v>
      </c>
      <c r="E48" s="72">
        <v>267261.48670999997</v>
      </c>
      <c r="F48" s="226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226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5" customFormat="1" ht="13.5" customHeight="1" x14ac:dyDescent="0.2">
      <c r="A49" s="140"/>
      <c r="B49" s="225" t="s">
        <v>143</v>
      </c>
      <c r="C49" s="73">
        <v>4364841.0844099987</v>
      </c>
      <c r="D49" s="72">
        <v>2946019.5321399998</v>
      </c>
      <c r="E49" s="72">
        <v>1041500.6131</v>
      </c>
      <c r="F49" s="226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226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5" customFormat="1" ht="13.5" customHeight="1" x14ac:dyDescent="0.2">
      <c r="A50" s="140"/>
      <c r="B50" s="227" t="s">
        <v>144</v>
      </c>
      <c r="C50" s="218">
        <v>5899354.1299099969</v>
      </c>
      <c r="D50" s="208">
        <v>4331187.2876699977</v>
      </c>
      <c r="E50" s="208">
        <v>1143935.14873</v>
      </c>
      <c r="F50" s="228">
        <v>424231.69350999885</v>
      </c>
      <c r="G50" s="218">
        <v>5948101.4555100007</v>
      </c>
      <c r="H50" s="208">
        <v>112945.53843999997</v>
      </c>
      <c r="I50" s="208">
        <v>4379308.4114999995</v>
      </c>
      <c r="J50" s="208">
        <v>1386932.4229999995</v>
      </c>
      <c r="K50" s="228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5" customFormat="1" ht="13.5" customHeight="1" x14ac:dyDescent="0.2">
      <c r="A51" s="140"/>
      <c r="B51" s="235" t="s">
        <v>145</v>
      </c>
      <c r="C51" s="73">
        <v>1439763.60629</v>
      </c>
      <c r="D51" s="72">
        <v>1335934.5649300001</v>
      </c>
      <c r="E51" s="72">
        <v>62746.72365</v>
      </c>
      <c r="F51" s="226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226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5" customFormat="1" ht="13.5" customHeight="1" x14ac:dyDescent="0.2">
      <c r="A52" s="140"/>
      <c r="B52" s="235" t="s">
        <v>146</v>
      </c>
      <c r="C52" s="73">
        <v>2108618.6284499997</v>
      </c>
      <c r="D52" s="72">
        <v>1815983.9104800001</v>
      </c>
      <c r="E52" s="72">
        <v>188292.61536</v>
      </c>
      <c r="F52" s="226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226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5" customFormat="1" ht="13.5" customHeight="1" x14ac:dyDescent="0.2">
      <c r="A53" s="140"/>
      <c r="B53" s="237" t="s">
        <v>147</v>
      </c>
      <c r="C53" s="73">
        <v>4252935.1517299982</v>
      </c>
      <c r="D53" s="72">
        <v>3068843.13044</v>
      </c>
      <c r="E53" s="72">
        <v>918528.96874000016</v>
      </c>
      <c r="F53" s="226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226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5" customFormat="1" ht="13.5" customHeight="1" x14ac:dyDescent="0.2">
      <c r="A54" s="140"/>
      <c r="B54" s="227" t="s">
        <v>148</v>
      </c>
      <c r="C54" s="218">
        <v>5905830.1388199991</v>
      </c>
      <c r="D54" s="208">
        <v>4395722.4837300014</v>
      </c>
      <c r="E54" s="208">
        <v>1188946.8894900002</v>
      </c>
      <c r="F54" s="228">
        <v>321160.76559999771</v>
      </c>
      <c r="G54" s="218">
        <v>6505459.3252799958</v>
      </c>
      <c r="H54" s="208">
        <v>131301.14429</v>
      </c>
      <c r="I54" s="208">
        <v>4943386.9570500012</v>
      </c>
      <c r="J54" s="208">
        <v>1360935.1878500001</v>
      </c>
      <c r="K54" s="228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5" customFormat="1" ht="13.5" customHeight="1" x14ac:dyDescent="0.2">
      <c r="A55" s="140"/>
      <c r="B55" s="235" t="s">
        <v>149</v>
      </c>
      <c r="C55" s="73">
        <v>1200119.2120599998</v>
      </c>
      <c r="D55" s="72">
        <v>1329925.7174900002</v>
      </c>
      <c r="E55" s="72">
        <v>-106348.67799999999</v>
      </c>
      <c r="F55" s="226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226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5" customFormat="1" ht="13.5" customHeight="1" x14ac:dyDescent="0.2">
      <c r="A56" s="140"/>
      <c r="B56" s="235" t="s">
        <v>150</v>
      </c>
      <c r="C56" s="73">
        <v>2133924.9182599992</v>
      </c>
      <c r="D56" s="72">
        <v>1974546.7636099998</v>
      </c>
      <c r="E56" s="72">
        <v>69293.524340000004</v>
      </c>
      <c r="F56" s="226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226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5" customFormat="1" ht="13.5" customHeight="1" x14ac:dyDescent="0.2">
      <c r="A57" s="140"/>
      <c r="B57" s="237" t="s">
        <v>151</v>
      </c>
      <c r="C57" s="73">
        <v>4360056.4840499982</v>
      </c>
      <c r="D57" s="72">
        <v>3299604.0976899993</v>
      </c>
      <c r="E57" s="72">
        <v>843835.06145999988</v>
      </c>
      <c r="F57" s="226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226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5" customFormat="1" ht="13.5" customHeight="1" x14ac:dyDescent="0.2">
      <c r="A58" s="140"/>
      <c r="B58" s="227" t="s">
        <v>152</v>
      </c>
      <c r="C58" s="218">
        <v>6001370.0650799973</v>
      </c>
      <c r="D58" s="208">
        <v>4686988.3844299987</v>
      </c>
      <c r="E58" s="208">
        <v>1033461.1913100001</v>
      </c>
      <c r="F58" s="228">
        <v>280920.48933999887</v>
      </c>
      <c r="G58" s="218">
        <v>6594868.8064099997</v>
      </c>
      <c r="H58" s="208">
        <v>147203.35550000003</v>
      </c>
      <c r="I58" s="208">
        <v>4997575.9720900003</v>
      </c>
      <c r="J58" s="208">
        <v>1386695.8521399996</v>
      </c>
      <c r="K58" s="228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5" customFormat="1" ht="13.5" customHeight="1" x14ac:dyDescent="0.2">
      <c r="A59" s="140"/>
      <c r="B59" s="235" t="s">
        <v>153</v>
      </c>
      <c r="C59" s="73">
        <v>1230473.1208800001</v>
      </c>
      <c r="D59" s="72">
        <v>1331453.4300800001</v>
      </c>
      <c r="E59" s="72">
        <v>-102192.50975999999</v>
      </c>
      <c r="F59" s="226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226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5" customFormat="1" ht="13.5" customHeight="1" x14ac:dyDescent="0.2">
      <c r="A60" s="140"/>
      <c r="B60" s="235" t="s">
        <v>154</v>
      </c>
      <c r="C60" s="73">
        <v>2176983.3433000003</v>
      </c>
      <c r="D60" s="72">
        <v>2062579.7086200002</v>
      </c>
      <c r="E60" s="72">
        <v>-3150.9911199999806</v>
      </c>
      <c r="F60" s="226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226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5" customFormat="1" ht="13.5" customHeight="1" x14ac:dyDescent="0.2">
      <c r="A61" s="140"/>
      <c r="B61" s="235" t="s">
        <v>155</v>
      </c>
      <c r="C61" s="73">
        <v>4490125.8047999982</v>
      </c>
      <c r="D61" s="72">
        <v>3474653.0874700006</v>
      </c>
      <c r="E61" s="72">
        <v>735032.42159000016</v>
      </c>
      <c r="F61" s="226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226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5" customFormat="1" ht="13.5" customHeight="1" x14ac:dyDescent="0.2">
      <c r="A62" s="140"/>
      <c r="B62" s="227" t="s">
        <v>156</v>
      </c>
      <c r="C62" s="218">
        <v>6253802.3231899962</v>
      </c>
      <c r="D62" s="208">
        <v>4851196.7706299983</v>
      </c>
      <c r="E62" s="208">
        <v>1074129.2457000001</v>
      </c>
      <c r="F62" s="228">
        <v>328476.30685999757</v>
      </c>
      <c r="G62" s="218">
        <v>6818033.0379599985</v>
      </c>
      <c r="H62" s="208">
        <v>163320.65120999995</v>
      </c>
      <c r="I62" s="208">
        <v>5162817.7464599991</v>
      </c>
      <c r="J62" s="208">
        <v>1418241.75969</v>
      </c>
      <c r="K62" s="228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5" customFormat="1" ht="13.5" customHeight="1" x14ac:dyDescent="0.2">
      <c r="A63" s="140"/>
      <c r="B63" s="235" t="s">
        <v>157</v>
      </c>
      <c r="C63" s="73">
        <v>1370144.5211000002</v>
      </c>
      <c r="D63" s="72">
        <v>1380174.2843300002</v>
      </c>
      <c r="E63" s="72">
        <v>-15887.048030000002</v>
      </c>
      <c r="F63" s="226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226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5" customFormat="1" ht="13.5" customHeight="1" x14ac:dyDescent="0.2">
      <c r="A64" s="140"/>
      <c r="B64" s="235" t="s">
        <v>158</v>
      </c>
      <c r="C64" s="73">
        <v>2534607.91408</v>
      </c>
      <c r="D64" s="72">
        <v>2194803.9134200001</v>
      </c>
      <c r="E64" s="72">
        <v>160560.22774</v>
      </c>
      <c r="F64" s="226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226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5" customFormat="1" ht="13.5" customHeight="1" x14ac:dyDescent="0.2">
      <c r="A65" s="140"/>
      <c r="B65" s="235" t="s">
        <v>159</v>
      </c>
      <c r="C65" s="73">
        <v>5043446.55437</v>
      </c>
      <c r="D65" s="72">
        <v>3661737.5752600003</v>
      </c>
      <c r="E65" s="72">
        <v>1042477.22404</v>
      </c>
      <c r="F65" s="226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226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5" customFormat="1" ht="13.5" customHeight="1" x14ac:dyDescent="0.2">
      <c r="A66" s="140"/>
      <c r="B66" s="227" t="s">
        <v>160</v>
      </c>
      <c r="C66" s="218">
        <f t="shared" ref="C66" si="0">SUM(D66:F66)</f>
        <v>6570557.3141000001</v>
      </c>
      <c r="D66" s="208">
        <v>5142483.1475599995</v>
      </c>
      <c r="E66" s="208">
        <v>1051059.0672000002</v>
      </c>
      <c r="F66" s="228">
        <v>377015.09934000002</v>
      </c>
      <c r="G66" s="218">
        <f t="shared" ref="G66" si="1">SUM(H66:K66)</f>
        <v>7766653.9062400013</v>
      </c>
      <c r="H66" s="208">
        <v>184894.03805999999</v>
      </c>
      <c r="I66" s="208">
        <v>6047093.2753700009</v>
      </c>
      <c r="J66" s="208">
        <v>1455334.0286300001</v>
      </c>
      <c r="K66" s="228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5" customFormat="1" ht="13.5" customHeight="1" x14ac:dyDescent="0.2">
      <c r="A67" s="140"/>
      <c r="B67" s="235" t="s">
        <v>161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226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226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5" customFormat="1" ht="13.5" customHeight="1" x14ac:dyDescent="0.2">
      <c r="A68" s="140"/>
      <c r="B68" s="235" t="s">
        <v>162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226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226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5" customFormat="1" ht="13.5" customHeight="1" x14ac:dyDescent="0.2">
      <c r="A69" s="140"/>
      <c r="B69" s="235" t="s">
        <v>163</v>
      </c>
      <c r="C69" s="73">
        <v>5455513.4812200004</v>
      </c>
      <c r="D69" s="72">
        <v>3900449.21538</v>
      </c>
      <c r="E69" s="72">
        <v>1194522.8513499999</v>
      </c>
      <c r="F69" s="226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226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5" customFormat="1" ht="13.5" customHeight="1" x14ac:dyDescent="0.2">
      <c r="A70" s="140"/>
      <c r="B70" s="227" t="s">
        <v>164</v>
      </c>
      <c r="C70" s="218">
        <v>7309835.2339999992</v>
      </c>
      <c r="D70" s="208">
        <v>5409015.7983399993</v>
      </c>
      <c r="E70" s="208">
        <v>1480157.3661199999</v>
      </c>
      <c r="F70" s="228">
        <v>420662.06954</v>
      </c>
      <c r="G70" s="218">
        <v>7647386.6908299997</v>
      </c>
      <c r="H70" s="208">
        <v>208836.11051999999</v>
      </c>
      <c r="I70" s="208">
        <v>5881671.7845600005</v>
      </c>
      <c r="J70" s="208">
        <v>1475397.7098400001</v>
      </c>
      <c r="K70" s="228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5" customFormat="1" ht="13.5" customHeight="1" x14ac:dyDescent="0.2">
      <c r="A71" s="140"/>
      <c r="B71" s="235" t="s">
        <v>165</v>
      </c>
      <c r="C71" s="73">
        <v>1619285.50395</v>
      </c>
      <c r="D71" s="72">
        <v>1473699.3940600001</v>
      </c>
      <c r="E71" s="72">
        <v>95753.193650000016</v>
      </c>
      <c r="F71" s="226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226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5" customFormat="1" ht="13.5" customHeight="1" x14ac:dyDescent="0.2">
      <c r="A72" s="140"/>
      <c r="B72" s="235" t="s">
        <v>166</v>
      </c>
      <c r="C72" s="73">
        <v>2873147.24022</v>
      </c>
      <c r="D72" s="72">
        <v>2445743.3037399999</v>
      </c>
      <c r="E72" s="72">
        <v>244812.38756</v>
      </c>
      <c r="F72" s="226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226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5" customFormat="1" ht="13.5" customHeight="1" x14ac:dyDescent="0.2">
      <c r="A73" s="140"/>
      <c r="B73" s="235" t="s">
        <v>167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226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226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300" customFormat="1" ht="13.5" customHeight="1" x14ac:dyDescent="0.2">
      <c r="A74" s="301"/>
      <c r="B74" s="227" t="s">
        <v>201</v>
      </c>
      <c r="C74" s="218">
        <v>7455286</v>
      </c>
      <c r="D74" s="208">
        <v>5736020</v>
      </c>
      <c r="E74" s="208">
        <v>1317906</v>
      </c>
      <c r="F74" s="228">
        <v>401359</v>
      </c>
      <c r="G74" s="218">
        <v>7970341</v>
      </c>
      <c r="H74" s="208">
        <v>210986</v>
      </c>
      <c r="I74" s="208">
        <v>6033590</v>
      </c>
      <c r="J74" s="208">
        <v>1639935</v>
      </c>
      <c r="K74" s="228">
        <v>85830</v>
      </c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</row>
    <row r="75" spans="1:41" s="300" customFormat="1" ht="13.5" customHeight="1" x14ac:dyDescent="0.2">
      <c r="A75" s="301"/>
      <c r="B75" s="235" t="s">
        <v>202</v>
      </c>
      <c r="C75" s="298">
        <v>1757777.8252699999</v>
      </c>
      <c r="D75" s="297">
        <v>1598088.6737499998</v>
      </c>
      <c r="E75" s="297">
        <v>110524.37045</v>
      </c>
      <c r="F75" s="226">
        <v>49164.781069999997</v>
      </c>
      <c r="G75" s="298">
        <v>1628770.41032</v>
      </c>
      <c r="H75" s="297">
        <v>48947.260179999997</v>
      </c>
      <c r="I75" s="297">
        <v>1130801.06562</v>
      </c>
      <c r="J75" s="297">
        <v>409352.30233000003</v>
      </c>
      <c r="K75" s="226">
        <v>39669.782189999998</v>
      </c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64"/>
    </row>
    <row r="76" spans="1:41" s="300" customFormat="1" ht="13.5" customHeight="1" x14ac:dyDescent="0.2">
      <c r="A76" s="301"/>
      <c r="B76" s="235" t="s">
        <v>204</v>
      </c>
      <c r="C76" s="298">
        <v>2666117.1779799997</v>
      </c>
      <c r="D76" s="297">
        <v>2325179.2205499997</v>
      </c>
      <c r="E76" s="297">
        <v>214830.99591</v>
      </c>
      <c r="F76" s="226">
        <v>126106.96151999998</v>
      </c>
      <c r="G76" s="298">
        <v>2777145.0237500002</v>
      </c>
      <c r="H76" s="297">
        <v>82075.594669999991</v>
      </c>
      <c r="I76" s="297">
        <v>2105842.0473700003</v>
      </c>
      <c r="J76" s="297">
        <v>545740.28210999991</v>
      </c>
      <c r="K76" s="226">
        <v>43487.099599999994</v>
      </c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</row>
    <row r="77" spans="1:41" s="300" customFormat="1" ht="13.5" customHeight="1" x14ac:dyDescent="0.2">
      <c r="A77" s="301"/>
      <c r="B77" s="235" t="s">
        <v>205</v>
      </c>
      <c r="C77" s="298">
        <v>5074708.6109999996</v>
      </c>
      <c r="D77" s="297">
        <v>3956058.3130000001</v>
      </c>
      <c r="E77" s="297">
        <v>769581.56799999997</v>
      </c>
      <c r="F77" s="226">
        <v>349068.73</v>
      </c>
      <c r="G77" s="298">
        <v>4524380.7620000001</v>
      </c>
      <c r="H77" s="297">
        <v>123726.827</v>
      </c>
      <c r="I77" s="297">
        <v>3375550.21</v>
      </c>
      <c r="J77" s="297">
        <v>963496.53700000001</v>
      </c>
      <c r="K77" s="226">
        <v>61607.187999999995</v>
      </c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</row>
    <row r="78" spans="1:41" s="300" customFormat="1" ht="13.5" customHeight="1" x14ac:dyDescent="0.2">
      <c r="A78" s="301"/>
      <c r="B78" s="227" t="s">
        <v>206</v>
      </c>
      <c r="C78" s="218">
        <v>7161972.5217299992</v>
      </c>
      <c r="D78" s="208">
        <v>5684416.8352199998</v>
      </c>
      <c r="E78" s="208">
        <v>1064118.9283199999</v>
      </c>
      <c r="F78" s="228">
        <v>413436.75818999985</v>
      </c>
      <c r="G78" s="218">
        <v>6855080.7029900001</v>
      </c>
      <c r="H78" s="208">
        <v>177591.70632</v>
      </c>
      <c r="I78" s="208">
        <v>5224239.1482100002</v>
      </c>
      <c r="J78" s="208">
        <v>1364899.9402299998</v>
      </c>
      <c r="K78" s="228">
        <v>88349.908229999812</v>
      </c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</row>
    <row r="79" spans="1:41" s="300" customFormat="1" ht="13.5" customHeight="1" x14ac:dyDescent="0.2">
      <c r="A79" s="301"/>
      <c r="B79" s="235" t="s">
        <v>209</v>
      </c>
      <c r="C79" s="298">
        <v>1793955.3646299997</v>
      </c>
      <c r="D79" s="297">
        <v>1600284.4538699999</v>
      </c>
      <c r="E79" s="297">
        <v>112288.76379</v>
      </c>
      <c r="F79" s="226">
        <v>81382.146970000002</v>
      </c>
      <c r="G79" s="298">
        <v>1431700.6389900001</v>
      </c>
      <c r="H79" s="297">
        <v>48016.597470000001</v>
      </c>
      <c r="I79" s="297">
        <v>957409.84427999996</v>
      </c>
      <c r="J79" s="297">
        <v>402208.79743999999</v>
      </c>
      <c r="K79" s="226">
        <v>24065.399799999999</v>
      </c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</row>
    <row r="80" spans="1:41" s="300" customFormat="1" ht="13.5" customHeight="1" x14ac:dyDescent="0.2">
      <c r="A80" s="301"/>
      <c r="B80" s="237" t="s">
        <v>210</v>
      </c>
      <c r="C80" s="298">
        <v>3158710.1591800004</v>
      </c>
      <c r="D80" s="297">
        <v>2630711.5822700001</v>
      </c>
      <c r="E80" s="297">
        <v>297776.45993999997</v>
      </c>
      <c r="F80" s="226">
        <v>230222.11697000009</v>
      </c>
      <c r="G80" s="298">
        <v>3315944.47107</v>
      </c>
      <c r="H80" s="297">
        <v>107220.45359</v>
      </c>
      <c r="I80" s="297">
        <v>2524181.5412699999</v>
      </c>
      <c r="J80" s="297">
        <v>630212.40551000007</v>
      </c>
      <c r="K80" s="226">
        <v>54330.070699999887</v>
      </c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</row>
    <row r="81" spans="1:41" s="300" customFormat="1" ht="13.5" customHeight="1" x14ac:dyDescent="0.2">
      <c r="A81" s="301"/>
      <c r="B81" s="237" t="s">
        <v>212</v>
      </c>
      <c r="C81" s="298">
        <v>5667991.9588299999</v>
      </c>
      <c r="D81" s="297">
        <v>4380508.6045399997</v>
      </c>
      <c r="E81" s="297">
        <v>874684.22951000009</v>
      </c>
      <c r="F81" s="226">
        <v>412799.12478000007</v>
      </c>
      <c r="G81" s="298">
        <v>5395025.0127499998</v>
      </c>
      <c r="H81" s="297">
        <v>166596.32178</v>
      </c>
      <c r="I81" s="297">
        <v>4033496.1944599994</v>
      </c>
      <c r="J81" s="297">
        <v>1112694.6166300001</v>
      </c>
      <c r="K81" s="226">
        <v>82237.879880000008</v>
      </c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</row>
    <row r="82" spans="1:41" s="69" customFormat="1" ht="4.1500000000000004" customHeight="1" x14ac:dyDescent="0.2">
      <c r="A82" s="70"/>
      <c r="B82" s="229"/>
      <c r="C82" s="162"/>
      <c r="D82" s="163"/>
      <c r="E82" s="163"/>
      <c r="F82" s="230"/>
      <c r="G82" s="162"/>
      <c r="H82" s="163"/>
      <c r="I82" s="163"/>
      <c r="J82" s="163"/>
      <c r="K82" s="230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s="69" customFormat="1" ht="5.25" customHeight="1" x14ac:dyDescent="0.2">
      <c r="A83" s="70"/>
      <c r="B83" s="74"/>
      <c r="C83" s="147"/>
      <c r="D83" s="147"/>
      <c r="E83" s="147"/>
      <c r="F83" s="147"/>
      <c r="G83" s="147"/>
      <c r="H83" s="147"/>
      <c r="I83" s="147"/>
      <c r="J83" s="147"/>
      <c r="K83" s="147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x14ac:dyDescent="0.3">
      <c r="B84" s="351" t="s">
        <v>43</v>
      </c>
      <c r="C84" s="351"/>
    </row>
  </sheetData>
  <mergeCells count="1">
    <mergeCell ref="B84:C84"/>
  </mergeCells>
  <phoneticPr fontId="31" type="noConversion"/>
  <hyperlinks>
    <hyperlink ref="B84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2"/>
  <sheetViews>
    <sheetView showGridLines="0" showZeros="0" workbookViewId="0">
      <selection activeCell="N16" sqref="N16"/>
    </sheetView>
  </sheetViews>
  <sheetFormatPr baseColWidth="10" defaultColWidth="10.28515625" defaultRowHeight="20.25" x14ac:dyDescent="0.2"/>
  <cols>
    <col min="1" max="1" width="1.28515625" style="82" customWidth="1"/>
    <col min="2" max="2" width="3.28515625" style="96" customWidth="1"/>
    <col min="3" max="3" width="26.5703125" style="81" customWidth="1"/>
    <col min="4" max="4" width="14.7109375" style="82" customWidth="1"/>
    <col min="5" max="5" width="9.28515625" style="83" customWidth="1"/>
    <col min="6" max="6" width="3.7109375" style="82" customWidth="1"/>
    <col min="7" max="7" width="3.28515625" style="96" customWidth="1"/>
    <col min="8" max="8" width="24.7109375" style="81" customWidth="1"/>
    <col min="9" max="9" width="14.7109375" style="82" customWidth="1"/>
    <col min="10" max="10" width="9.28515625" style="83" customWidth="1"/>
    <col min="11" max="16384" width="10.28515625" style="82"/>
  </cols>
  <sheetData>
    <row r="1" spans="2:10" s="192" customFormat="1" ht="15.75" x14ac:dyDescent="0.2">
      <c r="B1" s="194" t="s">
        <v>9</v>
      </c>
      <c r="G1" s="205"/>
      <c r="J1" s="195" t="str">
        <f>Índice!B8</f>
        <v>3er Trimestre 2021</v>
      </c>
    </row>
    <row r="2" spans="2:10" s="4" customFormat="1" ht="29.25" customHeight="1" x14ac:dyDescent="0.2">
      <c r="B2" s="363" t="s">
        <v>196</v>
      </c>
      <c r="C2" s="363"/>
      <c r="D2" s="363"/>
      <c r="E2" s="363"/>
      <c r="F2" s="363"/>
      <c r="G2" s="363"/>
      <c r="H2" s="363"/>
      <c r="I2" s="363"/>
      <c r="J2" s="363"/>
    </row>
    <row r="3" spans="2:10" s="4" customFormat="1" ht="23.25" customHeight="1" x14ac:dyDescent="0.2">
      <c r="B3" s="94"/>
      <c r="C3" s="239"/>
      <c r="D3" s="239"/>
      <c r="E3" s="239"/>
      <c r="F3" s="239"/>
      <c r="G3" s="94"/>
      <c r="H3" s="239"/>
      <c r="I3" s="239"/>
      <c r="J3" s="239"/>
    </row>
    <row r="4" spans="2:10" s="80" customFormat="1" ht="41.25" customHeight="1" x14ac:dyDescent="0.2">
      <c r="B4" s="95"/>
      <c r="C4" s="86"/>
      <c r="D4" s="314" t="s">
        <v>197</v>
      </c>
      <c r="E4" s="315" t="s">
        <v>208</v>
      </c>
      <c r="F4" s="264"/>
      <c r="G4" s="316"/>
      <c r="H4" s="317"/>
      <c r="I4" s="314" t="s">
        <v>198</v>
      </c>
      <c r="J4" s="315" t="s">
        <v>208</v>
      </c>
    </row>
    <row r="5" spans="2:10" ht="5.0999999999999996" customHeight="1" x14ac:dyDescent="0.2">
      <c r="B5" s="156"/>
      <c r="C5" s="157"/>
      <c r="D5" s="91"/>
      <c r="E5" s="93"/>
      <c r="F5" s="87"/>
      <c r="G5" s="156"/>
      <c r="H5" s="157"/>
      <c r="I5" s="91"/>
      <c r="J5" s="93"/>
    </row>
    <row r="6" spans="2:10" ht="18" customHeight="1" x14ac:dyDescent="0.2">
      <c r="B6" s="84">
        <v>1</v>
      </c>
      <c r="C6" s="85" t="s">
        <v>31</v>
      </c>
      <c r="D6" s="91">
        <v>1993022.4216499999</v>
      </c>
      <c r="E6" s="93">
        <v>3.8962943669012651</v>
      </c>
      <c r="F6" s="87"/>
      <c r="G6" s="84">
        <v>1</v>
      </c>
      <c r="H6" s="85" t="s">
        <v>48</v>
      </c>
      <c r="I6" s="91">
        <v>5667991.9588299999</v>
      </c>
      <c r="J6" s="93">
        <v>11.690983528472799</v>
      </c>
    </row>
    <row r="7" spans="2:10" ht="18" customHeight="1" x14ac:dyDescent="0.2">
      <c r="B7" s="84">
        <v>2</v>
      </c>
      <c r="C7" s="85" t="s">
        <v>32</v>
      </c>
      <c r="D7" s="91">
        <v>3255984.13613</v>
      </c>
      <c r="E7" s="93">
        <v>7.3587374797942973</v>
      </c>
      <c r="F7" s="87"/>
      <c r="G7" s="84">
        <v>2</v>
      </c>
      <c r="H7" s="85" t="s">
        <v>49</v>
      </c>
      <c r="I7" s="91">
        <v>5395791.3307499997</v>
      </c>
      <c r="J7" s="183">
        <v>19.251796491238295</v>
      </c>
    </row>
    <row r="8" spans="2:10" ht="18" customHeight="1" x14ac:dyDescent="0.2">
      <c r="B8" s="84">
        <v>3</v>
      </c>
      <c r="C8" s="85" t="s">
        <v>33</v>
      </c>
      <c r="D8" s="91">
        <v>144660.85168000002</v>
      </c>
      <c r="E8" s="93">
        <v>-2.0818230109497349</v>
      </c>
      <c r="F8" s="87"/>
      <c r="G8" s="84">
        <v>3</v>
      </c>
      <c r="H8" s="85" t="s">
        <v>50</v>
      </c>
      <c r="I8" s="91">
        <v>236919.78478000005</v>
      </c>
      <c r="J8" s="93">
        <v>21.512221705232591</v>
      </c>
    </row>
    <row r="9" spans="2:10" ht="18" customHeight="1" x14ac:dyDescent="0.2">
      <c r="B9" s="84">
        <v>4</v>
      </c>
      <c r="C9" s="85" t="s">
        <v>34</v>
      </c>
      <c r="D9" s="91">
        <v>5349939.7823900003</v>
      </c>
      <c r="E9" s="93">
        <v>-17.766595667095785</v>
      </c>
      <c r="F9" s="87"/>
      <c r="G9" s="84">
        <v>4</v>
      </c>
      <c r="H9" s="85" t="s">
        <v>34</v>
      </c>
      <c r="I9" s="91">
        <v>2121595.2039599996</v>
      </c>
      <c r="J9" s="93">
        <v>243.59692493087115</v>
      </c>
    </row>
    <row r="10" spans="2:10" ht="18" customHeight="1" x14ac:dyDescent="0.2">
      <c r="B10" s="84">
        <v>6</v>
      </c>
      <c r="C10" s="85" t="s">
        <v>35</v>
      </c>
      <c r="D10" s="91">
        <v>231005.46380000003</v>
      </c>
      <c r="E10" s="93">
        <v>12.593264159983519</v>
      </c>
      <c r="F10" s="87"/>
      <c r="G10" s="84">
        <v>5</v>
      </c>
      <c r="H10" s="85" t="s">
        <v>51</v>
      </c>
      <c r="I10" s="91">
        <v>3591.25353</v>
      </c>
      <c r="J10" s="93">
        <v>21.884054145729159</v>
      </c>
    </row>
    <row r="11" spans="2:10" ht="18" customHeight="1" x14ac:dyDescent="0.2">
      <c r="B11" s="84">
        <v>7</v>
      </c>
      <c r="C11" s="85" t="s">
        <v>36</v>
      </c>
      <c r="D11" s="91">
        <v>358652.48931999994</v>
      </c>
      <c r="E11" s="93">
        <v>20.196249795484199</v>
      </c>
      <c r="F11" s="87"/>
      <c r="G11" s="84">
        <v>6</v>
      </c>
      <c r="H11" s="85" t="s">
        <v>52</v>
      </c>
      <c r="I11" s="91">
        <v>4185.3366300000007</v>
      </c>
      <c r="J11" s="93">
        <v>-0.65593544318248709</v>
      </c>
    </row>
    <row r="12" spans="2:10" ht="18" customHeight="1" x14ac:dyDescent="0.2">
      <c r="B12" s="84">
        <v>8</v>
      </c>
      <c r="C12" s="85" t="s">
        <v>37</v>
      </c>
      <c r="D12" s="91">
        <v>142146.93053000001</v>
      </c>
      <c r="E12" s="93">
        <v>9.0038760178304145</v>
      </c>
      <c r="F12" s="87"/>
      <c r="G12" s="84">
        <v>7</v>
      </c>
      <c r="H12" s="85" t="s">
        <v>36</v>
      </c>
      <c r="I12" s="91">
        <v>124843.61905999998</v>
      </c>
      <c r="J12" s="93">
        <v>104.54137045494649</v>
      </c>
    </row>
    <row r="13" spans="2:10" ht="18" customHeight="1" x14ac:dyDescent="0.2">
      <c r="B13" s="84">
        <v>9</v>
      </c>
      <c r="C13" s="85" t="s">
        <v>38</v>
      </c>
      <c r="D13" s="91">
        <v>554714.31538000004</v>
      </c>
      <c r="E13" s="93">
        <v>-20.781968521788919</v>
      </c>
      <c r="F13" s="87"/>
      <c r="G13" s="84">
        <v>8</v>
      </c>
      <c r="H13" s="85" t="s">
        <v>37</v>
      </c>
      <c r="I13" s="91">
        <v>54848.311130000002</v>
      </c>
      <c r="J13" s="93">
        <v>-34.346489622401876</v>
      </c>
    </row>
    <row r="14" spans="2:10" ht="18" customHeight="1" x14ac:dyDescent="0.2">
      <c r="B14" s="84"/>
      <c r="C14" s="85"/>
      <c r="D14" s="91"/>
      <c r="E14" s="93"/>
      <c r="F14" s="87"/>
      <c r="G14" s="84">
        <v>9</v>
      </c>
      <c r="H14" s="85" t="s">
        <v>38</v>
      </c>
      <c r="I14" s="91">
        <v>1487909.8356199998</v>
      </c>
      <c r="J14" s="93"/>
    </row>
    <row r="15" spans="2:10" s="179" customFormat="1" ht="5.0999999999999996" customHeight="1" x14ac:dyDescent="0.2">
      <c r="B15" s="180"/>
      <c r="C15" s="181"/>
      <c r="D15" s="182"/>
      <c r="E15" s="183"/>
      <c r="F15" s="184"/>
      <c r="G15" s="180"/>
      <c r="H15" s="181"/>
      <c r="I15" s="182"/>
      <c r="J15" s="183"/>
    </row>
    <row r="16" spans="2:10" ht="18" customHeight="1" x14ac:dyDescent="0.2">
      <c r="B16" s="27"/>
      <c r="C16" s="164" t="s">
        <v>39</v>
      </c>
      <c r="D16" s="158">
        <v>12030126.39088</v>
      </c>
      <c r="E16" s="190">
        <v>-7.023027736749043</v>
      </c>
      <c r="F16" s="87"/>
      <c r="G16" s="267"/>
      <c r="H16" s="302" t="s">
        <v>53</v>
      </c>
      <c r="I16" s="158">
        <v>15097676.634289997</v>
      </c>
      <c r="J16" s="309">
        <v>29.91045813523727</v>
      </c>
    </row>
    <row r="17" spans="2:10" s="179" customFormat="1" ht="5.0999999999999996" customHeight="1" x14ac:dyDescent="0.2">
      <c r="B17" s="185"/>
      <c r="C17" s="186"/>
      <c r="D17" s="187"/>
      <c r="E17" s="188"/>
      <c r="F17" s="184"/>
      <c r="G17" s="305"/>
      <c r="H17" s="306"/>
      <c r="I17" s="187"/>
      <c r="J17" s="188"/>
    </row>
    <row r="18" spans="2:10" ht="18" customHeight="1" x14ac:dyDescent="0.2">
      <c r="B18" s="26"/>
      <c r="C18" s="20" t="s">
        <v>40</v>
      </c>
      <c r="D18" s="91">
        <v>10743607.191849999</v>
      </c>
      <c r="E18" s="93">
        <v>-7.4195974191654805</v>
      </c>
      <c r="F18" s="87"/>
      <c r="G18" s="266"/>
      <c r="H18" s="265" t="s">
        <v>40</v>
      </c>
      <c r="I18" s="91">
        <v>13425889.531849997</v>
      </c>
      <c r="J18" s="93">
        <v>28.911617049595328</v>
      </c>
    </row>
    <row r="19" spans="2:10" ht="18" customHeight="1" x14ac:dyDescent="0.2">
      <c r="B19" s="26"/>
      <c r="C19" s="20" t="s">
        <v>41</v>
      </c>
      <c r="D19" s="91">
        <v>589657.95311999996</v>
      </c>
      <c r="E19" s="93">
        <v>17.098508015035385</v>
      </c>
      <c r="F19" s="90"/>
      <c r="G19" s="266"/>
      <c r="H19" s="265" t="s">
        <v>41</v>
      </c>
      <c r="I19" s="91">
        <v>129028.95568999999</v>
      </c>
      <c r="J19" s="93">
        <v>97.749017588055992</v>
      </c>
    </row>
    <row r="20" spans="2:10" ht="18" customHeight="1" x14ac:dyDescent="0.2">
      <c r="B20" s="26"/>
      <c r="C20" s="20" t="s">
        <v>42</v>
      </c>
      <c r="D20" s="91">
        <v>696861.24591000006</v>
      </c>
      <c r="E20" s="93">
        <v>-16.105789356067955</v>
      </c>
      <c r="F20" s="87"/>
      <c r="G20" s="266"/>
      <c r="H20" s="265" t="s">
        <v>42</v>
      </c>
      <c r="I20" s="91">
        <v>1542758.1467499998</v>
      </c>
      <c r="J20" s="93">
        <v>35.145740554512315</v>
      </c>
    </row>
    <row r="21" spans="2:10" ht="5.0999999999999996" customHeight="1" x14ac:dyDescent="0.2">
      <c r="B21" s="26"/>
      <c r="C21" s="20"/>
      <c r="D21" s="91"/>
      <c r="E21" s="93"/>
      <c r="F21" s="87"/>
      <c r="G21" s="266"/>
      <c r="H21" s="265"/>
      <c r="I21" s="91"/>
      <c r="J21" s="93"/>
    </row>
    <row r="22" spans="2:10" ht="18" customHeight="1" x14ac:dyDescent="0.2">
      <c r="B22" s="47"/>
      <c r="C22" s="165" t="s">
        <v>39</v>
      </c>
      <c r="D22" s="92">
        <v>12030126.39088</v>
      </c>
      <c r="E22" s="191">
        <v>-7.023027736749043</v>
      </c>
      <c r="F22" s="87"/>
      <c r="G22" s="286"/>
      <c r="H22" s="303" t="s">
        <v>53</v>
      </c>
      <c r="I22" s="92">
        <v>15097676.634289997</v>
      </c>
      <c r="J22" s="311">
        <v>29.91045813523727</v>
      </c>
    </row>
    <row r="23" spans="2:10" ht="6" customHeight="1" x14ac:dyDescent="0.2">
      <c r="F23" s="87"/>
    </row>
    <row r="24" spans="2:10" ht="12" customHeight="1" x14ac:dyDescent="0.2">
      <c r="B24" s="364"/>
      <c r="C24" s="364"/>
      <c r="D24" s="364"/>
      <c r="E24" s="364"/>
      <c r="F24" s="364"/>
      <c r="G24" s="364"/>
      <c r="H24" s="364"/>
      <c r="I24" s="364"/>
      <c r="J24" s="364"/>
    </row>
    <row r="25" spans="2:10" ht="15.95" customHeight="1" x14ac:dyDescent="0.2">
      <c r="C25" s="200" t="s">
        <v>43</v>
      </c>
      <c r="F25" s="87"/>
    </row>
    <row r="26" spans="2:10" ht="15.95" customHeight="1" x14ac:dyDescent="0.2">
      <c r="F26" s="87"/>
    </row>
    <row r="27" spans="2:10" ht="15.95" customHeight="1" x14ac:dyDescent="0.2">
      <c r="F27" s="87"/>
    </row>
    <row r="28" spans="2:10" ht="15.95" customHeight="1" x14ac:dyDescent="0.2">
      <c r="F28" s="87"/>
    </row>
    <row r="29" spans="2:10" ht="15.95" customHeight="1" x14ac:dyDescent="0.2">
      <c r="F29" s="87"/>
    </row>
    <row r="30" spans="2:10" ht="15.95" customHeight="1" x14ac:dyDescent="0.2">
      <c r="F30" s="90"/>
    </row>
    <row r="31" spans="2:10" ht="4.5" customHeight="1" x14ac:dyDescent="0.2">
      <c r="F31" s="88"/>
      <c r="I31" s="88"/>
      <c r="J31" s="89"/>
    </row>
    <row r="32" spans="2:10" ht="15" customHeight="1" x14ac:dyDescent="0.2">
      <c r="G32" s="88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2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B89" sqref="B89:N89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0.85546875" style="62" bestFit="1" customWidth="1"/>
    <col min="8" max="13" width="10.28515625" style="62" customWidth="1"/>
    <col min="14" max="14" width="12.5703125" style="62" customWidth="1"/>
    <col min="15" max="15" width="11.5703125" customWidth="1"/>
    <col min="16" max="16384" width="11.42578125" style="17"/>
  </cols>
  <sheetData>
    <row r="1" spans="1:255" s="192" customFormat="1" x14ac:dyDescent="0.2">
      <c r="B1" s="194" t="s">
        <v>9</v>
      </c>
      <c r="N1" s="195" t="str">
        <f>Índice!B8</f>
        <v>3er Trimestre 2021</v>
      </c>
      <c r="O1"/>
    </row>
    <row r="2" spans="1:255" s="59" customFormat="1" ht="18" customHeight="1" x14ac:dyDescent="0.2">
      <c r="A2" s="57"/>
      <c r="B2" s="108" t="s">
        <v>77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/>
    </row>
    <row r="3" spans="1:255" s="59" customFormat="1" ht="13.5" customHeight="1" x14ac:dyDescent="0.2">
      <c r="A3" s="57"/>
      <c r="B3" s="109" t="s">
        <v>78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/>
    </row>
    <row r="4" spans="1:255" s="59" customFormat="1" ht="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79</v>
      </c>
      <c r="O4"/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6" t="s">
        <v>108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19" t="s">
        <v>110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6" t="s">
        <v>112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f t="shared" ref="G74:G76" si="0">SUM(C74:F74)</f>
        <v>13711106.521400001</v>
      </c>
      <c r="H74" s="217">
        <v>394642.26957999996</v>
      </c>
      <c r="I74" s="217">
        <v>880055.90970999992</v>
      </c>
      <c r="J74" s="217">
        <f t="shared" ref="J74:J76" si="1">SUM(H74:I74)</f>
        <v>1274698.1792899999</v>
      </c>
      <c r="K74" s="217">
        <v>235702.32337</v>
      </c>
      <c r="L74" s="217">
        <v>907972.02166000009</v>
      </c>
      <c r="M74" s="217">
        <f t="shared" ref="M74:M76" si="2">SUM(K74:L74)</f>
        <v>1143674.34503</v>
      </c>
      <c r="N74" s="218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2554710</v>
      </c>
      <c r="D82" s="217">
        <v>4306174</v>
      </c>
      <c r="E82" s="217">
        <v>213141</v>
      </c>
      <c r="F82" s="217">
        <v>7186595</v>
      </c>
      <c r="G82" s="217">
        <v>14260620</v>
      </c>
      <c r="H82" s="217">
        <v>425079</v>
      </c>
      <c r="I82" s="217">
        <v>882129</v>
      </c>
      <c r="J82" s="217">
        <v>1307208</v>
      </c>
      <c r="K82" s="217">
        <v>431355</v>
      </c>
      <c r="L82" s="217">
        <v>1679500</v>
      </c>
      <c r="M82" s="217">
        <v>2110854</v>
      </c>
      <c r="N82" s="218">
        <v>17678682</v>
      </c>
      <c r="O82" s="264"/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594209.11994</v>
      </c>
      <c r="D83" s="297">
        <v>1005530.76674</v>
      </c>
      <c r="E83" s="297">
        <v>51111.254320000007</v>
      </c>
      <c r="F83" s="297">
        <v>1667446.84727</v>
      </c>
      <c r="G83" s="297">
        <v>3318297.9882700001</v>
      </c>
      <c r="H83" s="297">
        <v>37332.107499999998</v>
      </c>
      <c r="I83" s="297">
        <v>78241.917489999993</v>
      </c>
      <c r="J83" s="297">
        <v>115574.02498999999</v>
      </c>
      <c r="K83" s="297">
        <v>2820.61321</v>
      </c>
      <c r="L83" s="297">
        <v>465999.70238999999</v>
      </c>
      <c r="M83" s="297">
        <v>468820.31559999997</v>
      </c>
      <c r="N83" s="298">
        <v>3902692.3288599998</v>
      </c>
      <c r="O83" s="26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1314545.8382699999</v>
      </c>
      <c r="D84" s="297">
        <v>2056576.5438700002</v>
      </c>
      <c r="E84" s="297">
        <v>134123.21724</v>
      </c>
      <c r="F84" s="297">
        <v>3944515.7147299992</v>
      </c>
      <c r="G84" s="297">
        <v>7449761.3141099997</v>
      </c>
      <c r="H84" s="297">
        <v>126822.61362999999</v>
      </c>
      <c r="I84" s="297">
        <v>167667.25677000001</v>
      </c>
      <c r="J84" s="297">
        <v>294489.87040000001</v>
      </c>
      <c r="K84" s="297">
        <v>69929.789600000004</v>
      </c>
      <c r="L84" s="297">
        <v>620336.07143000001</v>
      </c>
      <c r="M84" s="297">
        <v>690265.86103000003</v>
      </c>
      <c r="N84" s="298">
        <v>8434517.0455399994</v>
      </c>
      <c r="O84" s="26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1918280.5640899995</v>
      </c>
      <c r="D85" s="297">
        <v>3032807.7737900005</v>
      </c>
      <c r="E85" s="297">
        <v>147736.46337000001</v>
      </c>
      <c r="F85" s="297">
        <v>6505798.7393199997</v>
      </c>
      <c r="G85" s="297">
        <v>11604623.54057</v>
      </c>
      <c r="H85" s="297">
        <v>205168.10266000003</v>
      </c>
      <c r="I85" s="297">
        <v>298389.08445999998</v>
      </c>
      <c r="J85" s="297">
        <v>503557.18712000002</v>
      </c>
      <c r="K85" s="297">
        <v>130405.39082</v>
      </c>
      <c r="L85" s="297">
        <v>700237.43967000011</v>
      </c>
      <c r="M85" s="297">
        <v>830642.83049000008</v>
      </c>
      <c r="N85" s="298">
        <v>12938823.558180001</v>
      </c>
      <c r="O85" s="26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26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615896.31403000001</v>
      </c>
      <c r="D87" s="297">
        <v>1056526.07807</v>
      </c>
      <c r="E87" s="297">
        <v>37966.573110000005</v>
      </c>
      <c r="F87" s="297">
        <v>1635395.3125500004</v>
      </c>
      <c r="G87" s="297">
        <v>3345784.2777600004</v>
      </c>
      <c r="H87" s="297">
        <v>36535.138500000001</v>
      </c>
      <c r="I87" s="297">
        <v>61943.945429999992</v>
      </c>
      <c r="J87" s="297">
        <v>98479.083929999993</v>
      </c>
      <c r="K87" s="297">
        <v>77182.649210000003</v>
      </c>
      <c r="L87" s="297">
        <v>66963.660709999996</v>
      </c>
      <c r="M87" s="297">
        <v>144146.30992</v>
      </c>
      <c r="N87" s="298">
        <v>3588409.6716100005</v>
      </c>
      <c r="O87" s="26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210</v>
      </c>
      <c r="C88" s="297">
        <v>1372528.5356899998</v>
      </c>
      <c r="D88" s="297">
        <v>2221607.6897999998</v>
      </c>
      <c r="E88" s="297">
        <v>134500.64450000002</v>
      </c>
      <c r="F88" s="297">
        <v>4173268.3966399999</v>
      </c>
      <c r="G88" s="297">
        <v>7901905.2666299995</v>
      </c>
      <c r="H88" s="297">
        <v>138588.85647</v>
      </c>
      <c r="I88" s="297">
        <v>196405.94462999998</v>
      </c>
      <c r="J88" s="297">
        <v>334994.80109999998</v>
      </c>
      <c r="K88" s="297">
        <v>79933.072679999997</v>
      </c>
      <c r="L88" s="297">
        <v>473660.65474999999</v>
      </c>
      <c r="M88" s="297">
        <v>553593.72742999997</v>
      </c>
      <c r="N88" s="298">
        <v>8790493.7951599993</v>
      </c>
      <c r="O88" s="26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212</v>
      </c>
      <c r="C89" s="297">
        <v>1993022.4216499999</v>
      </c>
      <c r="D89" s="297">
        <v>3255984.13613</v>
      </c>
      <c r="E89" s="297">
        <v>144660.85168000002</v>
      </c>
      <c r="F89" s="297">
        <v>5349939.7823900003</v>
      </c>
      <c r="G89" s="297">
        <v>10743607.191849999</v>
      </c>
      <c r="H89" s="297">
        <v>231005.46380000003</v>
      </c>
      <c r="I89" s="297">
        <v>358652.48931999994</v>
      </c>
      <c r="J89" s="297">
        <v>589657.95311999996</v>
      </c>
      <c r="K89" s="297">
        <v>142146.93053000001</v>
      </c>
      <c r="L89" s="297">
        <v>554714.31538000004</v>
      </c>
      <c r="M89" s="297">
        <v>696861.24591000006</v>
      </c>
      <c r="N89" s="298">
        <v>12030126.39088</v>
      </c>
      <c r="O89" s="26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69" customFormat="1" ht="3.95" customHeight="1" x14ac:dyDescent="0.2">
      <c r="A90" s="70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/>
    </row>
    <row r="91" spans="1:255" s="69" customFormat="1" ht="6" customHeight="1" x14ac:dyDescent="0.2">
      <c r="A91" s="70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/>
    </row>
    <row r="92" spans="1:255" x14ac:dyDescent="0.2">
      <c r="B92" s="351" t="s">
        <v>43</v>
      </c>
      <c r="C92" s="351"/>
    </row>
  </sheetData>
  <mergeCells count="1">
    <mergeCell ref="B92:C92"/>
  </mergeCells>
  <phoneticPr fontId="0" type="noConversion"/>
  <hyperlinks>
    <hyperlink ref="B92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1"/>
  <sheetViews>
    <sheetView showGridLines="0" showZeros="0" zoomScaleNormal="100" workbookViewId="0">
      <pane xSplit="2" ySplit="5" topLeftCell="C60" activePane="bottomRight" state="frozen"/>
      <selection pane="topRight"/>
      <selection pane="bottomLeft"/>
      <selection pane="bottomRight" activeCell="T88" sqref="T88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7" width="10" style="62" customWidth="1"/>
    <col min="8" max="8" width="10.85546875" style="62" bestFit="1" customWidth="1"/>
    <col min="9" max="9" width="9.28515625" style="62" customWidth="1"/>
    <col min="10" max="10" width="9.5703125" style="62" customWidth="1"/>
    <col min="11" max="11" width="9.28515625" style="62" customWidth="1"/>
    <col min="12" max="12" width="9.5703125" style="62" customWidth="1"/>
    <col min="13" max="13" width="10" style="62" bestFit="1" customWidth="1"/>
    <col min="14" max="14" width="10" style="62" customWidth="1"/>
    <col min="15" max="15" width="13.85546875" style="62" customWidth="1"/>
    <col min="16" max="16384" width="11.42578125" style="15"/>
  </cols>
  <sheetData>
    <row r="1" spans="1:255" s="192" customFormat="1" x14ac:dyDescent="0.2">
      <c r="B1" s="194" t="s">
        <v>9</v>
      </c>
      <c r="O1" s="195" t="str">
        <f>Índice!B8</f>
        <v>3er Trimestre 2021</v>
      </c>
    </row>
    <row r="2" spans="1:255" s="59" customFormat="1" ht="18" customHeight="1" x14ac:dyDescent="0.2">
      <c r="A2" s="57"/>
      <c r="B2" s="108" t="s">
        <v>168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">
      <c r="A3" s="57"/>
      <c r="B3" s="109" t="s">
        <v>169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>
        <v>2482406</v>
      </c>
      <c r="D7" s="217">
        <v>1927987</v>
      </c>
      <c r="E7" s="217">
        <v>170057</v>
      </c>
      <c r="F7" s="217">
        <v>400457</v>
      </c>
      <c r="G7" s="217">
        <v>92447</v>
      </c>
      <c r="H7" s="217">
        <v>5073354</v>
      </c>
      <c r="I7" s="217">
        <v>8104</v>
      </c>
      <c r="J7" s="217">
        <v>156523</v>
      </c>
      <c r="K7" s="217">
        <v>164626</v>
      </c>
      <c r="L7" s="217">
        <v>73568</v>
      </c>
      <c r="M7" s="217">
        <v>638806</v>
      </c>
      <c r="N7" s="217">
        <v>712374</v>
      </c>
      <c r="O7" s="218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>
        <v>2740571</v>
      </c>
      <c r="D8" s="217">
        <v>2117622</v>
      </c>
      <c r="E8" s="217">
        <v>186032</v>
      </c>
      <c r="F8" s="217">
        <v>531706</v>
      </c>
      <c r="G8" s="217">
        <v>93149</v>
      </c>
      <c r="H8" s="217">
        <v>5669079</v>
      </c>
      <c r="I8" s="217">
        <v>13132</v>
      </c>
      <c r="J8" s="217">
        <v>77928</v>
      </c>
      <c r="K8" s="217">
        <v>91061</v>
      </c>
      <c r="L8" s="217">
        <v>44728</v>
      </c>
      <c r="M8" s="217">
        <v>491612</v>
      </c>
      <c r="N8" s="217">
        <v>536340</v>
      </c>
      <c r="O8" s="218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>
        <v>2869628</v>
      </c>
      <c r="D9" s="217">
        <v>2977975</v>
      </c>
      <c r="E9" s="217">
        <v>160350</v>
      </c>
      <c r="F9" s="217">
        <v>325196</v>
      </c>
      <c r="G9" s="217">
        <v>73814</v>
      </c>
      <c r="H9" s="217">
        <v>6406964</v>
      </c>
      <c r="I9" s="217">
        <v>15850</v>
      </c>
      <c r="J9" s="217">
        <v>185902</v>
      </c>
      <c r="K9" s="217">
        <v>201752</v>
      </c>
      <c r="L9" s="217">
        <v>41377</v>
      </c>
      <c r="M9" s="217">
        <v>266485</v>
      </c>
      <c r="N9" s="217">
        <v>307861</v>
      </c>
      <c r="O9" s="218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>
        <v>3279309</v>
      </c>
      <c r="D10" s="217">
        <v>3439816</v>
      </c>
      <c r="E10" s="217">
        <v>169849</v>
      </c>
      <c r="F10" s="217">
        <v>280792</v>
      </c>
      <c r="G10" s="217">
        <v>52246</v>
      </c>
      <c r="H10" s="217">
        <v>7222011</v>
      </c>
      <c r="I10" s="217">
        <v>18364</v>
      </c>
      <c r="J10" s="217">
        <v>184221</v>
      </c>
      <c r="K10" s="217">
        <v>202584</v>
      </c>
      <c r="L10" s="217">
        <v>22771</v>
      </c>
      <c r="M10" s="217">
        <v>293640</v>
      </c>
      <c r="N10" s="217">
        <v>316411</v>
      </c>
      <c r="O10" s="218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>
        <v>3473942</v>
      </c>
      <c r="D11" s="217">
        <v>3838121</v>
      </c>
      <c r="E11" s="217">
        <v>178459</v>
      </c>
      <c r="F11" s="217">
        <v>169161</v>
      </c>
      <c r="G11" s="217">
        <v>49596</v>
      </c>
      <c r="H11" s="217">
        <v>7709280</v>
      </c>
      <c r="I11" s="217">
        <v>9121</v>
      </c>
      <c r="J11" s="217">
        <v>95805</v>
      </c>
      <c r="K11" s="217">
        <v>104926</v>
      </c>
      <c r="L11" s="217">
        <v>18809</v>
      </c>
      <c r="M11" s="217">
        <v>155051</v>
      </c>
      <c r="N11" s="217">
        <v>173859</v>
      </c>
      <c r="O11" s="218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>
        <v>3694695</v>
      </c>
      <c r="D12" s="217">
        <v>4277230</v>
      </c>
      <c r="E12" s="217">
        <v>188058</v>
      </c>
      <c r="F12" s="217">
        <v>185884</v>
      </c>
      <c r="G12" s="217">
        <v>84419</v>
      </c>
      <c r="H12" s="217">
        <v>8430286</v>
      </c>
      <c r="I12" s="217">
        <v>12310</v>
      </c>
      <c r="J12" s="217">
        <v>64230</v>
      </c>
      <c r="K12" s="217">
        <v>76540</v>
      </c>
      <c r="L12" s="217">
        <v>28571</v>
      </c>
      <c r="M12" s="217" t="s">
        <v>178</v>
      </c>
      <c r="N12" s="217">
        <v>28571</v>
      </c>
      <c r="O12" s="218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>
        <v>3920977</v>
      </c>
      <c r="D13" s="217">
        <v>4267495</v>
      </c>
      <c r="E13" s="217">
        <v>212452</v>
      </c>
      <c r="F13" s="217">
        <v>154590</v>
      </c>
      <c r="G13" s="217">
        <v>93169</v>
      </c>
      <c r="H13" s="217">
        <v>8648683</v>
      </c>
      <c r="I13" s="217">
        <v>9589</v>
      </c>
      <c r="J13" s="217">
        <v>136656</v>
      </c>
      <c r="K13" s="217">
        <v>146245</v>
      </c>
      <c r="L13" s="217">
        <v>35765</v>
      </c>
      <c r="M13" s="217">
        <v>362218</v>
      </c>
      <c r="N13" s="217">
        <v>397983</v>
      </c>
      <c r="O13" s="218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>
        <v>4104261</v>
      </c>
      <c r="D14" s="217">
        <v>4493797</v>
      </c>
      <c r="E14" s="217">
        <v>234448</v>
      </c>
      <c r="F14" s="217">
        <v>236308</v>
      </c>
      <c r="G14" s="217">
        <v>69144</v>
      </c>
      <c r="H14" s="217">
        <v>9137959</v>
      </c>
      <c r="I14" s="217">
        <v>11945</v>
      </c>
      <c r="J14" s="217">
        <v>209292</v>
      </c>
      <c r="K14" s="217">
        <v>221237</v>
      </c>
      <c r="L14" s="217">
        <v>27392</v>
      </c>
      <c r="M14" s="217">
        <v>561900</v>
      </c>
      <c r="N14" s="217">
        <v>589292</v>
      </c>
      <c r="O14" s="218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4213339.2803399991</v>
      </c>
      <c r="D18" s="217">
        <v>4884980.0657600006</v>
      </c>
      <c r="E18" s="217">
        <v>256660.37894999993</v>
      </c>
      <c r="F18" s="217">
        <v>218450.95922999922</v>
      </c>
      <c r="G18" s="217">
        <v>68448.536940000005</v>
      </c>
      <c r="H18" s="217">
        <v>9641879.221219996</v>
      </c>
      <c r="I18" s="217">
        <v>3201.92623</v>
      </c>
      <c r="J18" s="217">
        <v>168263.78198000003</v>
      </c>
      <c r="K18" s="217">
        <v>171465.70821000004</v>
      </c>
      <c r="L18" s="217">
        <v>18882.032810000001</v>
      </c>
      <c r="M18" s="217">
        <v>451000</v>
      </c>
      <c r="N18" s="217">
        <v>469882.03281</v>
      </c>
      <c r="O18" s="218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6" t="s">
        <v>108</v>
      </c>
      <c r="C22" s="217">
        <v>4401057</v>
      </c>
      <c r="D22" s="217">
        <v>5513329</v>
      </c>
      <c r="E22" s="217">
        <v>281713</v>
      </c>
      <c r="F22" s="217">
        <v>151367</v>
      </c>
      <c r="G22" s="217">
        <v>252646</v>
      </c>
      <c r="H22" s="217">
        <v>10600112</v>
      </c>
      <c r="I22" s="217">
        <v>5278</v>
      </c>
      <c r="J22" s="217">
        <v>107242</v>
      </c>
      <c r="K22" s="217">
        <v>112520</v>
      </c>
      <c r="L22" s="217">
        <v>76527</v>
      </c>
      <c r="M22" s="217">
        <v>421001</v>
      </c>
      <c r="N22" s="217">
        <v>497528</v>
      </c>
      <c r="O22" s="218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19" t="s">
        <v>110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6" t="s">
        <v>112</v>
      </c>
      <c r="C26" s="217">
        <v>5110120.4819900002</v>
      </c>
      <c r="D26" s="217">
        <v>6118903.1505900007</v>
      </c>
      <c r="E26" s="217">
        <v>285297.21061000001</v>
      </c>
      <c r="F26" s="217">
        <v>209875.16663000081</v>
      </c>
      <c r="G26" s="217">
        <v>63494.524529999995</v>
      </c>
      <c r="H26" s="217">
        <v>11787690.534350002</v>
      </c>
      <c r="I26" s="217">
        <v>14516.990040000001</v>
      </c>
      <c r="J26" s="217">
        <v>113504.42746000001</v>
      </c>
      <c r="K26" s="217">
        <v>128021.41750000001</v>
      </c>
      <c r="L26" s="217">
        <v>12342.855320000001</v>
      </c>
      <c r="M26" s="217">
        <v>426000</v>
      </c>
      <c r="N26" s="217">
        <v>438342.85531999997</v>
      </c>
      <c r="O26" s="218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5748225.1076299995</v>
      </c>
      <c r="D30" s="217">
        <v>6768598.2784000002</v>
      </c>
      <c r="E30" s="217">
        <v>341163.69475000002</v>
      </c>
      <c r="F30" s="217">
        <v>150139.0803999994</v>
      </c>
      <c r="G30" s="217">
        <v>98366.052519999997</v>
      </c>
      <c r="H30" s="217">
        <v>13106492.213699998</v>
      </c>
      <c r="I30" s="217">
        <v>12409.562980000001</v>
      </c>
      <c r="J30" s="217">
        <v>86957.944399999993</v>
      </c>
      <c r="K30" s="217">
        <v>99367.507379999995</v>
      </c>
      <c r="L30" s="217">
        <v>35659.988570000001</v>
      </c>
      <c r="M30" s="217">
        <v>127215.33663999999</v>
      </c>
      <c r="N30" s="217">
        <v>162875.32520999998</v>
      </c>
      <c r="O30" s="218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6742757.6937499996</v>
      </c>
      <c r="D34" s="217">
        <v>6994399.5438200003</v>
      </c>
      <c r="E34" s="217">
        <v>462941.63217</v>
      </c>
      <c r="F34" s="217">
        <v>279274.51983999833</v>
      </c>
      <c r="G34" s="217">
        <v>137553.97301999998</v>
      </c>
      <c r="H34" s="217">
        <v>14616927.362599997</v>
      </c>
      <c r="I34" s="217">
        <v>3404.6590000000001</v>
      </c>
      <c r="J34" s="217">
        <v>62998.537679999987</v>
      </c>
      <c r="K34" s="217">
        <v>66403.196679999994</v>
      </c>
      <c r="L34" s="217">
        <v>31049.065859999999</v>
      </c>
      <c r="M34" s="217">
        <v>59000</v>
      </c>
      <c r="N34" s="217">
        <v>90049.065860000002</v>
      </c>
      <c r="O34" s="218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6671569.5409700004</v>
      </c>
      <c r="D38" s="217">
        <v>6187113.4270600006</v>
      </c>
      <c r="E38" s="217">
        <v>412631.33663999999</v>
      </c>
      <c r="F38" s="217">
        <v>360887.37156000175</v>
      </c>
      <c r="G38" s="217">
        <v>230543.28723000002</v>
      </c>
      <c r="H38" s="217">
        <v>13862744.963460004</v>
      </c>
      <c r="I38" s="217">
        <v>14956.513350000001</v>
      </c>
      <c r="J38" s="217">
        <v>87542.505720000016</v>
      </c>
      <c r="K38" s="217">
        <v>102499.01907000001</v>
      </c>
      <c r="L38" s="217">
        <v>50932.262769999994</v>
      </c>
      <c r="M38" s="217">
        <v>413500</v>
      </c>
      <c r="N38" s="217">
        <v>464432.26276999997</v>
      </c>
      <c r="O38" s="218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5455108.5329299988</v>
      </c>
      <c r="D42" s="217">
        <v>5773720.6598700006</v>
      </c>
      <c r="E42" s="217">
        <v>422576.19372999994</v>
      </c>
      <c r="F42" s="217">
        <v>782690.90115999989</v>
      </c>
      <c r="G42" s="217">
        <v>62834.777040000001</v>
      </c>
      <c r="H42" s="217">
        <v>12496931.06473</v>
      </c>
      <c r="I42" s="217">
        <v>2878.2820200000001</v>
      </c>
      <c r="J42" s="217">
        <v>116024.91668999998</v>
      </c>
      <c r="K42" s="217">
        <v>118903.19870999998</v>
      </c>
      <c r="L42" s="217">
        <v>51694.7932</v>
      </c>
      <c r="M42" s="217">
        <v>1765000</v>
      </c>
      <c r="N42" s="217">
        <v>1816694.7932</v>
      </c>
      <c r="O42" s="218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5321089.7570099998</v>
      </c>
      <c r="D46" s="217">
        <v>6145245.6921499996</v>
      </c>
      <c r="E46" s="217">
        <v>489684.75357</v>
      </c>
      <c r="F46" s="217">
        <v>758305.41107000038</v>
      </c>
      <c r="G46" s="217">
        <v>95940.742759999994</v>
      </c>
      <c r="H46" s="217">
        <v>12810266.356559999</v>
      </c>
      <c r="I46" s="217">
        <v>1373.7552000000001</v>
      </c>
      <c r="J46" s="217">
        <v>218396.39171999996</v>
      </c>
      <c r="K46" s="217">
        <v>219770.14691999997</v>
      </c>
      <c r="L46" s="217">
        <v>56993.429579999996</v>
      </c>
      <c r="M46" s="217">
        <v>2387048.2442199998</v>
      </c>
      <c r="N46" s="217">
        <v>2444041.6738</v>
      </c>
      <c r="O46" s="218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5783519.7919700034</v>
      </c>
      <c r="D50" s="217">
        <v>5935008.5323799979</v>
      </c>
      <c r="E50" s="217">
        <v>559313.61956999998</v>
      </c>
      <c r="F50" s="217">
        <v>816810.14719999954</v>
      </c>
      <c r="G50" s="217">
        <v>216683.33513999998</v>
      </c>
      <c r="H50" s="217">
        <v>13311335.42626</v>
      </c>
      <c r="I50" s="217">
        <v>3800.1949199999999</v>
      </c>
      <c r="J50" s="217">
        <v>336699.80085999996</v>
      </c>
      <c r="K50" s="217">
        <v>340499.99577999994</v>
      </c>
      <c r="L50" s="217">
        <v>109922.54878000001</v>
      </c>
      <c r="M50" s="217">
        <v>1331677.4350000001</v>
      </c>
      <c r="N50" s="217">
        <v>1441599.9837800001</v>
      </c>
      <c r="O50" s="218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5843582.5949999997</v>
      </c>
      <c r="D54" s="217">
        <v>5815561.7520000003</v>
      </c>
      <c r="E54" s="217">
        <v>747591.31800000009</v>
      </c>
      <c r="F54" s="217">
        <v>570791.16299999971</v>
      </c>
      <c r="G54" s="217">
        <v>178430.43300000002</v>
      </c>
      <c r="H54" s="217">
        <v>13155957.260999998</v>
      </c>
      <c r="I54" s="217">
        <v>73428.173999999999</v>
      </c>
      <c r="J54" s="217">
        <v>388136.478</v>
      </c>
      <c r="K54" s="217">
        <v>461564.652</v>
      </c>
      <c r="L54" s="217">
        <v>61237.353000000003</v>
      </c>
      <c r="M54" s="217">
        <v>1432990.3559999999</v>
      </c>
      <c r="N54" s="217">
        <v>1494227.7089999998</v>
      </c>
      <c r="O54" s="218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5907446.8366999971</v>
      </c>
      <c r="D58" s="217">
        <v>5954180.5505100014</v>
      </c>
      <c r="E58" s="217">
        <v>530647.07251000009</v>
      </c>
      <c r="F58" s="217">
        <v>402918.53218999971</v>
      </c>
      <c r="G58" s="217">
        <v>57570.210700000003</v>
      </c>
      <c r="H58" s="217">
        <v>12852763.202609999</v>
      </c>
      <c r="I58" s="217">
        <v>2044.9027099999998</v>
      </c>
      <c r="J58" s="217">
        <v>429471.00722999999</v>
      </c>
      <c r="K58" s="217">
        <v>431515.90993999998</v>
      </c>
      <c r="L58" s="217">
        <v>65646.922930000001</v>
      </c>
      <c r="M58" s="217">
        <v>1511593.139</v>
      </c>
      <c r="N58" s="217">
        <v>1577240.0619299999</v>
      </c>
      <c r="O58" s="218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5905830.1388199991</v>
      </c>
      <c r="D62" s="217">
        <v>6511159.2852799948</v>
      </c>
      <c r="E62" s="217">
        <v>511503.63295999973</v>
      </c>
      <c r="F62" s="217">
        <v>397914.03697999939</v>
      </c>
      <c r="G62" s="217">
        <v>58242.773450000001</v>
      </c>
      <c r="H62" s="217">
        <v>13384649.867489992</v>
      </c>
      <c r="I62" s="217">
        <v>3356.9462100000001</v>
      </c>
      <c r="J62" s="217">
        <v>345007.53937000001</v>
      </c>
      <c r="K62" s="217">
        <v>348364.48558000004</v>
      </c>
      <c r="L62" s="217">
        <v>38035.696199999998</v>
      </c>
      <c r="M62" s="217">
        <v>1402866.5</v>
      </c>
      <c r="N62" s="217">
        <v>1440902.1961999999</v>
      </c>
      <c r="O62" s="218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6001370.0650799982</v>
      </c>
      <c r="D66" s="217">
        <v>6598809.75141</v>
      </c>
      <c r="E66" s="217">
        <v>460819.20074999996</v>
      </c>
      <c r="F66" s="217">
        <v>488484.06702999957</v>
      </c>
      <c r="G66" s="217">
        <v>38228.586330000006</v>
      </c>
      <c r="H66" s="217">
        <v>13587711.670599999</v>
      </c>
      <c r="I66" s="217">
        <v>2782.1227800000001</v>
      </c>
      <c r="J66" s="217">
        <v>145004.93414000003</v>
      </c>
      <c r="K66" s="217">
        <v>147787.05692000003</v>
      </c>
      <c r="L66" s="217">
        <v>55403.08814</v>
      </c>
      <c r="M66" s="217">
        <v>1428918.1640000001</v>
      </c>
      <c r="N66" s="217">
        <v>1484321.25214</v>
      </c>
      <c r="O66" s="218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6253802.3231899962</v>
      </c>
      <c r="D70" s="217">
        <v>6821950.7949599996</v>
      </c>
      <c r="E70" s="217">
        <v>482960.55312000017</v>
      </c>
      <c r="F70" s="217">
        <v>416732.07596999966</v>
      </c>
      <c r="G70" s="217">
        <v>38223.213960000001</v>
      </c>
      <c r="H70" s="217">
        <v>14013668.961199995</v>
      </c>
      <c r="I70" s="217">
        <v>8885.2564600000005</v>
      </c>
      <c r="J70" s="217">
        <v>192240.16224999999</v>
      </c>
      <c r="K70" s="217">
        <v>201125.41871</v>
      </c>
      <c r="L70" s="217">
        <v>118938.58834</v>
      </c>
      <c r="M70" s="217">
        <v>1316530</v>
      </c>
      <c r="N70" s="217">
        <v>1435468.58834</v>
      </c>
      <c r="O70" s="218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6570557.3140999991</v>
      </c>
      <c r="D74" s="217">
        <v>7770645.6968299998</v>
      </c>
      <c r="E74" s="217">
        <v>455707.13682999997</v>
      </c>
      <c r="F74" s="217">
        <v>443102.89715999924</v>
      </c>
      <c r="G74" s="217">
        <v>3715.0359699999999</v>
      </c>
      <c r="H74" s="217">
        <f t="shared" ref="H74:H76" si="0">SUM(C74:G74)</f>
        <v>15243728.080889998</v>
      </c>
      <c r="I74" s="217">
        <v>2350.9009000000001</v>
      </c>
      <c r="J74" s="217">
        <v>149753.74503000002</v>
      </c>
      <c r="K74" s="217">
        <f t="shared" ref="K74:K76" si="1">SUM(I74:J74)</f>
        <v>152104.64593000003</v>
      </c>
      <c r="L74" s="217">
        <v>82686.961230000001</v>
      </c>
      <c r="M74" s="217">
        <v>1162335.2333200001</v>
      </c>
      <c r="N74" s="217">
        <f t="shared" ref="N74:N76" si="2">SUM(L74:M74)</f>
        <v>1245022.1945500001</v>
      </c>
      <c r="O74" s="218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7309835.2339999992</v>
      </c>
      <c r="D78" s="217">
        <v>7651520.3588299993</v>
      </c>
      <c r="E78" s="217">
        <v>439362.48152999999</v>
      </c>
      <c r="F78" s="217">
        <v>247075.89910000004</v>
      </c>
      <c r="G78" s="217">
        <v>4124.6017499999998</v>
      </c>
      <c r="H78" s="217">
        <f t="shared" ref="H78" si="4">SUM(C78:G78)</f>
        <v>15651918.575209998</v>
      </c>
      <c r="I78" s="217">
        <v>15465.331269999999</v>
      </c>
      <c r="J78" s="217">
        <v>122866.4636</v>
      </c>
      <c r="K78" s="217">
        <f t="shared" ref="K78" si="5">SUM(I78:J78)</f>
        <v>138331.79487000001</v>
      </c>
      <c r="L78" s="217">
        <v>83416.933619999996</v>
      </c>
      <c r="M78" s="217">
        <v>1457896.5279999999</v>
      </c>
      <c r="N78" s="217">
        <f t="shared" ref="N78" si="6">SUM(L78:M78)</f>
        <v>1541313.46162</v>
      </c>
      <c r="O78" s="218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7455285.668159999</v>
      </c>
      <c r="D82" s="217">
        <v>7974487.6082899999</v>
      </c>
      <c r="E82" s="217">
        <v>449718.19834</v>
      </c>
      <c r="F82" s="217">
        <v>283327.91315000132</v>
      </c>
      <c r="G82" s="217">
        <v>7146.1038800000006</v>
      </c>
      <c r="H82" s="217">
        <v>16169965.49182</v>
      </c>
      <c r="I82" s="217">
        <v>4756.8339800000003</v>
      </c>
      <c r="J82" s="217">
        <v>82127.722949999981</v>
      </c>
      <c r="K82" s="217">
        <v>86884.556929999977</v>
      </c>
      <c r="L82" s="217">
        <v>80002.442119999992</v>
      </c>
      <c r="M82" s="217">
        <v>990083.9952</v>
      </c>
      <c r="N82" s="217">
        <v>1070086.43732</v>
      </c>
      <c r="O82" s="218">
        <v>17326936.48607</v>
      </c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1757777.8252699999</v>
      </c>
      <c r="D83" s="297">
        <v>1628770.41032</v>
      </c>
      <c r="E83" s="297">
        <v>61954.875659999998</v>
      </c>
      <c r="F83" s="297">
        <v>920475.21756000048</v>
      </c>
      <c r="G83" s="297">
        <v>847.71465999999998</v>
      </c>
      <c r="H83" s="297">
        <v>4369826.0434699999</v>
      </c>
      <c r="I83" s="297">
        <v>121.28129000000001</v>
      </c>
      <c r="J83" s="297">
        <v>15687.514569999999</v>
      </c>
      <c r="K83" s="297">
        <v>15808.79586</v>
      </c>
      <c r="L83" s="297">
        <v>2177.75117</v>
      </c>
      <c r="M83" s="297">
        <v>0</v>
      </c>
      <c r="N83" s="297">
        <v>2177.75117</v>
      </c>
      <c r="O83" s="298">
        <v>4387812.5904999999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2666117.1779799997</v>
      </c>
      <c r="D84" s="297">
        <v>2777196.0887600002</v>
      </c>
      <c r="E84" s="297">
        <v>111994.74517000001</v>
      </c>
      <c r="F84" s="297">
        <v>509575.60333999898</v>
      </c>
      <c r="G84" s="297">
        <v>1116.64617</v>
      </c>
      <c r="H84" s="297">
        <v>6066000.2614199985</v>
      </c>
      <c r="I84" s="297">
        <v>178.86355</v>
      </c>
      <c r="J84" s="297">
        <v>49217.491190000001</v>
      </c>
      <c r="K84" s="297">
        <v>49396.354740000002</v>
      </c>
      <c r="L84" s="297">
        <v>80593.898590000012</v>
      </c>
      <c r="M84" s="297">
        <v>1058009.355</v>
      </c>
      <c r="N84" s="297">
        <v>1138603.2535900001</v>
      </c>
      <c r="O84" s="298">
        <v>7253999.8697499987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5074708.6109999996</v>
      </c>
      <c r="D85" s="297">
        <v>4524704.4401099999</v>
      </c>
      <c r="E85" s="297">
        <v>194976.09496000002</v>
      </c>
      <c r="F85" s="297">
        <v>617466.29553999845</v>
      </c>
      <c r="G85" s="297">
        <v>2946.4506700000002</v>
      </c>
      <c r="H85" s="297">
        <v>10414801.892279997</v>
      </c>
      <c r="I85" s="297">
        <v>4212.9710000000005</v>
      </c>
      <c r="J85" s="297">
        <v>61035.87689</v>
      </c>
      <c r="K85" s="297">
        <v>65248.847889999997</v>
      </c>
      <c r="L85" s="297">
        <v>83542.084520000004</v>
      </c>
      <c r="M85" s="297">
        <v>1058009.355</v>
      </c>
      <c r="N85" s="297">
        <v>1141551.43952</v>
      </c>
      <c r="O85" s="298">
        <v>11621602.179689998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7161972.5217299983</v>
      </c>
      <c r="D86" s="217">
        <v>6857444.3516399991</v>
      </c>
      <c r="E86" s="217">
        <v>363050.02601000003</v>
      </c>
      <c r="F86" s="217">
        <v>969218.79302000068</v>
      </c>
      <c r="G86" s="217">
        <v>30662.714809999998</v>
      </c>
      <c r="H86" s="217">
        <v>15382348.407209998</v>
      </c>
      <c r="I86" s="217">
        <v>5258.0174399999996</v>
      </c>
      <c r="J86" s="217">
        <v>97835.060460000008</v>
      </c>
      <c r="K86" s="217">
        <v>103093.0779</v>
      </c>
      <c r="L86" s="217">
        <v>131823.83034000001</v>
      </c>
      <c r="M86" s="217">
        <v>2539662.415</v>
      </c>
      <c r="N86" s="217">
        <v>2671486.2453399999</v>
      </c>
      <c r="O86" s="218">
        <v>18156927.730449997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1793955.3646299997</v>
      </c>
      <c r="D87" s="297">
        <v>1431700.6389899999</v>
      </c>
      <c r="E87" s="297">
        <v>66693.528739999994</v>
      </c>
      <c r="F87" s="297">
        <v>846910.00199000025</v>
      </c>
      <c r="G87" s="297">
        <v>601.00104999999996</v>
      </c>
      <c r="H87" s="297">
        <v>4139860.5353999999</v>
      </c>
      <c r="I87" s="297">
        <v>176.63827000000001</v>
      </c>
      <c r="J87" s="297">
        <v>17174.482769999999</v>
      </c>
      <c r="K87" s="297">
        <v>17351.121039999998</v>
      </c>
      <c r="L87" s="297">
        <v>2115.1257700000001</v>
      </c>
      <c r="M87" s="297">
        <v>172389.83562</v>
      </c>
      <c r="N87" s="297">
        <v>174504.96139000001</v>
      </c>
      <c r="O87" s="298">
        <v>4331716.6178299999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210</v>
      </c>
      <c r="C88" s="297">
        <v>3158710.1591800004</v>
      </c>
      <c r="D88" s="297">
        <v>3316067.2039999994</v>
      </c>
      <c r="E88" s="297">
        <v>151064.72502999997</v>
      </c>
      <c r="F88" s="297">
        <v>1193800.8030899996</v>
      </c>
      <c r="G88" s="297">
        <v>1308.4197800000002</v>
      </c>
      <c r="H88" s="297">
        <v>7820951.3110800004</v>
      </c>
      <c r="I88" s="297">
        <v>3259.3520700000004</v>
      </c>
      <c r="J88" s="297">
        <v>56002.788019999993</v>
      </c>
      <c r="K88" s="297">
        <v>59262.140089999994</v>
      </c>
      <c r="L88" s="297">
        <v>111909.79544999999</v>
      </c>
      <c r="M88" s="297">
        <v>1381109.8356199998</v>
      </c>
      <c r="N88" s="297">
        <v>1493019.6310699999</v>
      </c>
      <c r="O88" s="298">
        <v>9373233.0822400004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212</v>
      </c>
      <c r="C89" s="297">
        <v>5667991.9588299999</v>
      </c>
      <c r="D89" s="297">
        <v>5395791.3307499997</v>
      </c>
      <c r="E89" s="297">
        <v>236919.78478000005</v>
      </c>
      <c r="F89" s="297">
        <v>2121595.2039599996</v>
      </c>
      <c r="G89" s="297">
        <v>3591.25353</v>
      </c>
      <c r="H89" s="297">
        <v>13425889.531849997</v>
      </c>
      <c r="I89" s="297">
        <v>4185.3366300000007</v>
      </c>
      <c r="J89" s="297">
        <v>124843.61905999998</v>
      </c>
      <c r="K89" s="297">
        <v>129028.95568999999</v>
      </c>
      <c r="L89" s="297">
        <v>54848.311130000002</v>
      </c>
      <c r="M89" s="297">
        <v>1487909.8356199998</v>
      </c>
      <c r="N89" s="297">
        <v>1542758.1467499998</v>
      </c>
      <c r="O89" s="298">
        <v>15097676.634289997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69" customFormat="1" ht="3.95" customHeight="1" x14ac:dyDescent="0.2">
      <c r="A90" s="70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</row>
    <row r="91" spans="1:255" x14ac:dyDescent="0.25">
      <c r="B91" s="351" t="s">
        <v>43</v>
      </c>
      <c r="C91" s="351"/>
    </row>
  </sheetData>
  <mergeCells count="1">
    <mergeCell ref="B91:C91"/>
  </mergeCells>
  <phoneticPr fontId="0" type="noConversion"/>
  <hyperlinks>
    <hyperlink ref="B91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90" zoomScaleNormal="90" workbookViewId="0">
      <selection activeCell="M18" sqref="M18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6384" width="12.5703125" style="148"/>
  </cols>
  <sheetData>
    <row r="1" spans="1:9" ht="15.75" x14ac:dyDescent="0.2">
      <c r="A1" s="149"/>
      <c r="B1" s="194" t="s">
        <v>9</v>
      </c>
      <c r="C1" s="198"/>
      <c r="D1" s="198"/>
      <c r="E1" s="198"/>
      <c r="F1" s="198"/>
      <c r="G1" s="198"/>
      <c r="H1" s="198"/>
      <c r="I1" s="195" t="str">
        <f>Índice!B8</f>
        <v>3er Trimestre 2021</v>
      </c>
    </row>
    <row r="2" spans="1:9" ht="18" x14ac:dyDescent="0.2">
      <c r="A2" s="149"/>
      <c r="B2" s="358" t="s">
        <v>54</v>
      </c>
      <c r="C2" s="358"/>
      <c r="D2" s="358"/>
      <c r="E2" s="358"/>
      <c r="F2" s="358"/>
      <c r="G2" s="358"/>
      <c r="H2" s="358"/>
      <c r="I2" s="358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</row>
    <row r="4" spans="1:9" ht="32.1" customHeight="1" x14ac:dyDescent="0.2">
      <c r="A4" s="88"/>
      <c r="B4" s="151"/>
      <c r="C4" s="86"/>
      <c r="D4" s="88"/>
      <c r="E4" s="166">
        <v>2021</v>
      </c>
      <c r="F4"/>
      <c r="G4" s="166">
        <v>2020</v>
      </c>
      <c r="H4"/>
      <c r="I4" s="168" t="s">
        <v>208</v>
      </c>
    </row>
    <row r="5" spans="1:9" ht="9" customHeight="1" x14ac:dyDescent="0.2">
      <c r="A5" s="88"/>
      <c r="B5" s="151"/>
      <c r="C5" s="86"/>
      <c r="D5" s="88"/>
      <c r="E5" s="167"/>
      <c r="F5" s="169"/>
      <c r="G5" s="167"/>
      <c r="H5" s="169"/>
      <c r="I5" s="167"/>
    </row>
    <row r="6" spans="1:9" ht="19.5" customHeight="1" x14ac:dyDescent="0.2">
      <c r="A6" s="88"/>
      <c r="B6" s="354" t="s">
        <v>189</v>
      </c>
      <c r="C6" s="355"/>
      <c r="D6" s="88"/>
      <c r="E6" s="170">
        <v>13425889.531849997</v>
      </c>
      <c r="F6" s="264"/>
      <c r="G6" s="170">
        <v>10414801.892279997</v>
      </c>
      <c r="H6" s="264"/>
      <c r="I6" s="213">
        <v>28.911617049595328</v>
      </c>
    </row>
    <row r="7" spans="1:9" ht="19.5" customHeight="1" x14ac:dyDescent="0.2">
      <c r="A7" s="88"/>
      <c r="B7" s="356" t="s">
        <v>56</v>
      </c>
      <c r="C7" s="357"/>
      <c r="D7" s="88"/>
      <c r="E7" s="171">
        <v>10743607.191849999</v>
      </c>
      <c r="F7" s="264"/>
      <c r="G7" s="171">
        <v>11604623.54057</v>
      </c>
      <c r="H7" s="264"/>
      <c r="I7" s="212">
        <v>-7.4195974191654805</v>
      </c>
    </row>
    <row r="8" spans="1:9" ht="12.75" x14ac:dyDescent="0.2">
      <c r="A8" s="88"/>
      <c r="B8" s="152"/>
      <c r="C8" s="153" t="s">
        <v>57</v>
      </c>
      <c r="D8" s="88"/>
      <c r="E8" s="172">
        <v>1993022.4216499999</v>
      </c>
      <c r="F8" s="264"/>
      <c r="G8" s="172">
        <v>1918280.5640899995</v>
      </c>
      <c r="H8" s="264"/>
      <c r="I8" s="189">
        <v>3.8962943669012651</v>
      </c>
    </row>
    <row r="9" spans="1:9" ht="12.75" x14ac:dyDescent="0.2">
      <c r="A9" s="88"/>
      <c r="B9" s="152"/>
      <c r="C9" s="153" t="s">
        <v>58</v>
      </c>
      <c r="D9" s="88"/>
      <c r="E9" s="172">
        <v>3255984.13613</v>
      </c>
      <c r="F9" s="264"/>
      <c r="G9" s="172">
        <v>3032807.7737900005</v>
      </c>
      <c r="H9" s="264"/>
      <c r="I9" s="189">
        <v>7.3587374797942973</v>
      </c>
    </row>
    <row r="10" spans="1:9" ht="12.75" x14ac:dyDescent="0.2">
      <c r="A10" s="88"/>
      <c r="B10" s="152"/>
      <c r="C10" s="153" t="s">
        <v>59</v>
      </c>
      <c r="D10" s="88"/>
      <c r="E10" s="172">
        <v>144660.85168000002</v>
      </c>
      <c r="F10" s="264"/>
      <c r="G10" s="172">
        <v>147736.46337000001</v>
      </c>
      <c r="H10" s="264"/>
      <c r="I10" s="189">
        <v>-2.0818230109497349</v>
      </c>
    </row>
    <row r="11" spans="1:9" ht="12.75" x14ac:dyDescent="0.2">
      <c r="A11" s="88"/>
      <c r="B11" s="152"/>
      <c r="C11" s="153" t="s">
        <v>60</v>
      </c>
      <c r="D11" s="88"/>
      <c r="E11" s="172">
        <v>5349939.7823900003</v>
      </c>
      <c r="F11" s="264"/>
      <c r="G11" s="172">
        <v>6505798.7393199997</v>
      </c>
      <c r="H11" s="264"/>
      <c r="I11" s="189">
        <v>-17.766595667095785</v>
      </c>
    </row>
    <row r="12" spans="1:9" ht="19.5" customHeight="1" x14ac:dyDescent="0.2">
      <c r="A12" s="88"/>
      <c r="B12" s="356" t="s">
        <v>190</v>
      </c>
      <c r="C12" s="357"/>
      <c r="D12" s="88"/>
      <c r="E12" s="171">
        <v>2682282.339999998</v>
      </c>
      <c r="F12" s="264"/>
      <c r="G12" s="171">
        <v>-1189821.6482900027</v>
      </c>
      <c r="H12" s="264"/>
      <c r="I12" s="212" t="s">
        <v>203</v>
      </c>
    </row>
    <row r="13" spans="1:9" ht="19.5" customHeight="1" x14ac:dyDescent="0.2">
      <c r="A13" s="88"/>
      <c r="B13" s="356" t="s">
        <v>62</v>
      </c>
      <c r="C13" s="357"/>
      <c r="D13" s="88"/>
      <c r="E13" s="173">
        <v>129028.95568999999</v>
      </c>
      <c r="F13" s="264"/>
      <c r="G13" s="173">
        <v>65248.847889999997</v>
      </c>
      <c r="H13" s="264"/>
      <c r="I13" s="212">
        <v>97.749017588055992</v>
      </c>
    </row>
    <row r="14" spans="1:9" ht="19.5" customHeight="1" x14ac:dyDescent="0.2">
      <c r="A14" s="88"/>
      <c r="B14" s="356" t="s">
        <v>63</v>
      </c>
      <c r="C14" s="357"/>
      <c r="D14" s="88"/>
      <c r="E14" s="173">
        <v>589657.95311999996</v>
      </c>
      <c r="F14" s="264"/>
      <c r="G14" s="173">
        <v>503557.18712000002</v>
      </c>
      <c r="H14" s="264"/>
      <c r="I14" s="212">
        <v>17.098508015035385</v>
      </c>
    </row>
    <row r="15" spans="1:9" ht="12.75" x14ac:dyDescent="0.2">
      <c r="A15" s="88"/>
      <c r="B15" s="252"/>
      <c r="C15" s="153" t="s">
        <v>64</v>
      </c>
      <c r="D15" s="88"/>
      <c r="E15" s="172">
        <v>231005.46380000003</v>
      </c>
      <c r="F15" s="264"/>
      <c r="G15" s="172">
        <v>205168.10266000003</v>
      </c>
      <c r="H15" s="264"/>
      <c r="I15" s="189">
        <v>12.593264159983519</v>
      </c>
    </row>
    <row r="16" spans="1:9" ht="12.75" x14ac:dyDescent="0.2">
      <c r="A16" s="88"/>
      <c r="B16" s="252"/>
      <c r="C16" s="153" t="s">
        <v>65</v>
      </c>
      <c r="D16" s="88"/>
      <c r="E16" s="172">
        <v>358652.48931999994</v>
      </c>
      <c r="F16" s="264"/>
      <c r="G16" s="172">
        <v>298389.08445999998</v>
      </c>
      <c r="H16" s="264"/>
      <c r="I16" s="189">
        <v>20.196249795484199</v>
      </c>
    </row>
    <row r="17" spans="1:11" ht="19.5" customHeight="1" x14ac:dyDescent="0.2">
      <c r="A17" s="88"/>
      <c r="B17" s="361" t="s">
        <v>66</v>
      </c>
      <c r="C17" s="362"/>
      <c r="D17" s="88"/>
      <c r="E17" s="171">
        <v>2221653.3425699985</v>
      </c>
      <c r="F17" s="264"/>
      <c r="G17" s="171">
        <v>-1628129.9875200028</v>
      </c>
      <c r="H17" s="264"/>
      <c r="I17" s="212" t="s">
        <v>203</v>
      </c>
      <c r="J17" s="178"/>
      <c r="K17" s="177"/>
    </row>
    <row r="18" spans="1:11" ht="19.5" customHeight="1" x14ac:dyDescent="0.2">
      <c r="A18" s="88"/>
      <c r="B18" s="356" t="s">
        <v>67</v>
      </c>
      <c r="C18" s="357"/>
      <c r="D18" s="88"/>
      <c r="E18" s="171">
        <v>-87298.619400000011</v>
      </c>
      <c r="F18" s="264"/>
      <c r="G18" s="171">
        <v>-46863.306299999997</v>
      </c>
      <c r="H18" s="264"/>
      <c r="I18" s="212" t="s">
        <v>203</v>
      </c>
    </row>
    <row r="19" spans="1:11" ht="12.75" x14ac:dyDescent="0.2">
      <c r="A19" s="88"/>
      <c r="B19" s="252"/>
      <c r="C19" s="153" t="s">
        <v>68</v>
      </c>
      <c r="D19" s="88"/>
      <c r="E19" s="172">
        <v>54848.311130000002</v>
      </c>
      <c r="F19" s="264"/>
      <c r="G19" s="172">
        <v>83542.084520000004</v>
      </c>
      <c r="H19" s="264"/>
      <c r="I19" s="189">
        <v>-34.346489622401876</v>
      </c>
    </row>
    <row r="20" spans="1:11" ht="12.75" x14ac:dyDescent="0.2">
      <c r="A20" s="88"/>
      <c r="B20" s="252"/>
      <c r="C20" s="153" t="s">
        <v>69</v>
      </c>
      <c r="D20" s="88"/>
      <c r="E20" s="172">
        <v>142146.93053000001</v>
      </c>
      <c r="F20" s="264"/>
      <c r="G20" s="172">
        <v>130405.39082</v>
      </c>
      <c r="H20" s="264"/>
      <c r="I20" s="189">
        <v>9.0038760178304145</v>
      </c>
    </row>
    <row r="21" spans="1:11" ht="19.5" customHeight="1" x14ac:dyDescent="0.2">
      <c r="A21" s="88"/>
      <c r="B21" s="356" t="s">
        <v>70</v>
      </c>
      <c r="C21" s="357"/>
      <c r="D21" s="88"/>
      <c r="E21" s="171">
        <v>933195.52023999975</v>
      </c>
      <c r="F21" s="264"/>
      <c r="G21" s="171">
        <v>357771.91532999987</v>
      </c>
      <c r="H21" s="264"/>
      <c r="I21" s="212">
        <v>160.83532000527305</v>
      </c>
    </row>
    <row r="22" spans="1:11" ht="12.75" x14ac:dyDescent="0.2">
      <c r="A22" s="88"/>
      <c r="B22" s="252"/>
      <c r="C22" s="153" t="s">
        <v>71</v>
      </c>
      <c r="D22" s="88"/>
      <c r="E22" s="172">
        <v>1487909.8356199998</v>
      </c>
      <c r="F22" s="264"/>
      <c r="G22" s="172">
        <v>1058009.355</v>
      </c>
      <c r="H22" s="264"/>
      <c r="I22" s="189">
        <v>40.632956465682653</v>
      </c>
    </row>
    <row r="23" spans="1:11" ht="12.75" x14ac:dyDescent="0.2">
      <c r="A23" s="88"/>
      <c r="B23" s="252"/>
      <c r="C23" s="153" t="s">
        <v>72</v>
      </c>
      <c r="D23" s="88"/>
      <c r="E23" s="310">
        <v>554714.31538000004</v>
      </c>
      <c r="F23" s="264"/>
      <c r="G23" s="310">
        <v>700237.43967000011</v>
      </c>
      <c r="H23" s="264"/>
      <c r="I23" s="189">
        <v>-20.781968521788919</v>
      </c>
    </row>
    <row r="24" spans="1:11" ht="19.5" customHeight="1" x14ac:dyDescent="0.2">
      <c r="A24" s="88"/>
      <c r="B24" s="356" t="s">
        <v>200</v>
      </c>
      <c r="C24" s="357"/>
      <c r="D24" s="88"/>
      <c r="E24" s="171">
        <v>3067550.2434099978</v>
      </c>
      <c r="F24" s="264"/>
      <c r="G24" s="171">
        <v>-1317221.3784900031</v>
      </c>
      <c r="H24" s="264"/>
      <c r="I24" s="212" t="s">
        <v>203</v>
      </c>
    </row>
    <row r="25" spans="1:11" ht="12.75" x14ac:dyDescent="0.2">
      <c r="A25" s="88"/>
      <c r="B25" s="252"/>
      <c r="C25" s="153" t="s">
        <v>74</v>
      </c>
      <c r="D25" s="88"/>
      <c r="E25" s="172">
        <v>295601.5720100021</v>
      </c>
      <c r="F25" s="264"/>
      <c r="G25" s="172">
        <v>1538262.5995300002</v>
      </c>
      <c r="H25" s="264"/>
      <c r="I25" s="189">
        <v>-80.783412916603453</v>
      </c>
    </row>
    <row r="26" spans="1:11" ht="12.75" x14ac:dyDescent="0.2">
      <c r="A26" s="88"/>
      <c r="B26" s="252"/>
      <c r="C26" s="153" t="s">
        <v>75</v>
      </c>
      <c r="D26" s="88"/>
      <c r="E26" s="172">
        <v>1514670.370740002</v>
      </c>
      <c r="F26" s="264"/>
      <c r="G26" s="172">
        <v>964550.48142000288</v>
      </c>
      <c r="H26" s="264"/>
      <c r="I26" s="189">
        <v>57.033810040726671</v>
      </c>
    </row>
    <row r="27" spans="1:11" ht="30" customHeight="1" x14ac:dyDescent="0.2">
      <c r="A27" s="88"/>
      <c r="B27" s="359" t="s">
        <v>191</v>
      </c>
      <c r="C27" s="360"/>
      <c r="D27" s="88"/>
      <c r="E27" s="175">
        <v>1848481.4446799979</v>
      </c>
      <c r="F27" s="264"/>
      <c r="G27" s="175">
        <v>-743509.2603800057</v>
      </c>
      <c r="H27" s="264"/>
      <c r="I27" s="236" t="s">
        <v>203</v>
      </c>
    </row>
    <row r="28" spans="1:11" ht="15.75" customHeight="1" x14ac:dyDescent="0.2">
      <c r="B28" s="347"/>
      <c r="C28" s="348"/>
      <c r="D28" s="348"/>
      <c r="E28" s="348"/>
      <c r="F28" s="348"/>
      <c r="G28" s="348"/>
      <c r="H28" s="348"/>
      <c r="I28" s="348"/>
      <c r="J28" s="214"/>
    </row>
    <row r="29" spans="1:11" ht="18.75" customHeight="1" x14ac:dyDescent="0.2">
      <c r="C29" s="365" t="s">
        <v>43</v>
      </c>
      <c r="D29" s="365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Z32"/>
  <sheetViews>
    <sheetView showGridLines="0" showZeros="0" zoomScaleNormal="100" workbookViewId="0">
      <selection activeCell="F32" sqref="F32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192" customFormat="1" ht="15" x14ac:dyDescent="0.2">
      <c r="B1" s="238" t="s">
        <v>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40" t="str">
        <f>Índice!B8</f>
        <v>3er Trimestre 2021</v>
      </c>
    </row>
    <row r="2" spans="2:26" ht="27" customHeight="1" x14ac:dyDescent="0.2">
      <c r="B2" s="329" t="s">
        <v>11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  <c r="Y2" s="239"/>
      <c r="Z2" s="239"/>
    </row>
    <row r="3" spans="2:26" ht="14.25" customHeight="1" x14ac:dyDescent="0.2">
      <c r="B3" s="5"/>
      <c r="C3" s="5"/>
      <c r="D3" s="239"/>
      <c r="E3" s="239"/>
      <c r="F3" s="239"/>
      <c r="G3" s="239"/>
      <c r="H3" s="239"/>
      <c r="I3"/>
      <c r="J3" s="239"/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  <c r="Y3" s="239"/>
      <c r="Z3" s="239"/>
    </row>
    <row r="4" spans="2:26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  <c r="Y4" s="239"/>
      <c r="Z4" s="239"/>
    </row>
    <row r="5" spans="2:26" ht="25.5" customHeight="1" x14ac:dyDescent="0.2">
      <c r="B5" s="320" t="s">
        <v>13</v>
      </c>
      <c r="C5" s="321"/>
      <c r="D5" s="322"/>
      <c r="E5" s="264"/>
      <c r="F5" s="104">
        <v>2021</v>
      </c>
      <c r="G5" s="312"/>
      <c r="H5" s="313"/>
      <c r="I5" s="264"/>
      <c r="J5" s="104">
        <v>2020</v>
      </c>
      <c r="K5" s="312"/>
      <c r="L5" s="313"/>
      <c r="M5" s="264"/>
      <c r="N5" s="104" t="s">
        <v>14</v>
      </c>
      <c r="O5" s="105"/>
      <c r="P5" s="105"/>
      <c r="Q5" s="106"/>
      <c r="R5" s="264"/>
      <c r="S5" s="334" t="s">
        <v>207</v>
      </c>
      <c r="T5" s="321"/>
      <c r="U5" s="322"/>
      <c r="V5" s="239"/>
      <c r="W5" s="239"/>
      <c r="X5" s="239"/>
      <c r="Y5" s="239"/>
      <c r="Z5" s="239"/>
    </row>
    <row r="6" spans="2:26" s="11" customFormat="1" ht="24" customHeight="1" x14ac:dyDescent="0.2">
      <c r="B6" s="323"/>
      <c r="C6" s="324"/>
      <c r="D6" s="325"/>
      <c r="E6" s="264"/>
      <c r="F6" s="231" t="s">
        <v>15</v>
      </c>
      <c r="G6" s="232" t="s">
        <v>16</v>
      </c>
      <c r="H6" s="233" t="s">
        <v>17</v>
      </c>
      <c r="I6" s="56"/>
      <c r="J6" s="231" t="s">
        <v>15</v>
      </c>
      <c r="K6" s="232" t="s">
        <v>16</v>
      </c>
      <c r="L6" s="233" t="s">
        <v>17</v>
      </c>
      <c r="M6" s="264"/>
      <c r="N6" s="330">
        <v>2021</v>
      </c>
      <c r="O6" s="331"/>
      <c r="P6" s="332">
        <v>2020</v>
      </c>
      <c r="Q6" s="333"/>
      <c r="R6" s="264"/>
      <c r="S6" s="323"/>
      <c r="T6" s="324"/>
      <c r="U6" s="325"/>
    </row>
    <row r="7" spans="2:26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6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  <c r="Y8" s="239"/>
      <c r="Z8" s="239"/>
    </row>
    <row r="9" spans="2:26" s="7" customFormat="1" ht="18" customHeight="1" x14ac:dyDescent="0.2">
      <c r="B9" s="25">
        <v>1</v>
      </c>
      <c r="C9" s="13" t="s">
        <v>31</v>
      </c>
      <c r="D9" s="19"/>
      <c r="E9"/>
      <c r="F9" s="268">
        <v>2376659.3231599997</v>
      </c>
      <c r="G9" s="271">
        <v>1695300.2278799999</v>
      </c>
      <c r="H9" s="274">
        <v>1695300.2278800001</v>
      </c>
      <c r="I9" s="308"/>
      <c r="J9" s="268">
        <v>2234832.0348299998</v>
      </c>
      <c r="K9" s="271">
        <v>1626885.7080899996</v>
      </c>
      <c r="L9" s="274">
        <v>1626885.7080899996</v>
      </c>
      <c r="M9"/>
      <c r="N9" s="38">
        <f t="shared" ref="N9:O16" si="0">IF(+$F9=0," ",+G9/$F9*100)</f>
        <v>71.331225782327664</v>
      </c>
      <c r="O9" s="39">
        <f t="shared" si="0"/>
        <v>71.331225782327678</v>
      </c>
      <c r="P9" s="39">
        <f t="shared" ref="P9:Q14" si="1">IF(+$J9=0," ",+K9/$J9*100)</f>
        <v>72.796777687758279</v>
      </c>
      <c r="Q9" s="40">
        <f t="shared" si="1"/>
        <v>72.796777687758279</v>
      </c>
      <c r="R9"/>
      <c r="S9" s="38">
        <f t="shared" ref="S9:U16" si="2">IF(+J9=0," ",(+F9/J9-1)*100)</f>
        <v>6.3462169021927695</v>
      </c>
      <c r="T9" s="39">
        <f t="shared" si="2"/>
        <v>4.2052443788642258</v>
      </c>
      <c r="U9" s="40">
        <f t="shared" si="2"/>
        <v>4.205244378864248</v>
      </c>
      <c r="V9" s="254"/>
      <c r="W9" s="8"/>
      <c r="X9" s="8"/>
      <c r="Y9" s="254"/>
      <c r="Z9" s="254"/>
    </row>
    <row r="10" spans="2:26" s="7" customFormat="1" ht="18" customHeight="1" x14ac:dyDescent="0.2">
      <c r="B10" s="26">
        <v>2</v>
      </c>
      <c r="C10" s="13" t="s">
        <v>32</v>
      </c>
      <c r="D10" s="20"/>
      <c r="E10"/>
      <c r="F10" s="268">
        <v>4070333.2106700004</v>
      </c>
      <c r="G10" s="271">
        <v>2846588.0461300001</v>
      </c>
      <c r="H10" s="274">
        <v>2705212.9553800002</v>
      </c>
      <c r="I10" s="308"/>
      <c r="J10" s="268">
        <v>3972031.0211599995</v>
      </c>
      <c r="K10" s="271">
        <v>2649478.7037900006</v>
      </c>
      <c r="L10" s="274">
        <v>2503321.6096900003</v>
      </c>
      <c r="M10"/>
      <c r="N10" s="38">
        <f t="shared" si="0"/>
        <v>69.935012658618064</v>
      </c>
      <c r="O10" s="39">
        <f t="shared" si="0"/>
        <v>66.461707564592885</v>
      </c>
      <c r="P10" s="39">
        <f t="shared" si="1"/>
        <v>66.703373908098072</v>
      </c>
      <c r="Q10" s="40">
        <f t="shared" si="1"/>
        <v>63.023717497526633</v>
      </c>
      <c r="R10"/>
      <c r="S10" s="38">
        <f t="shared" si="2"/>
        <v>2.4748595614263902</v>
      </c>
      <c r="T10" s="39">
        <f t="shared" si="2"/>
        <v>7.4395518657327075</v>
      </c>
      <c r="U10" s="40">
        <f t="shared" si="2"/>
        <v>8.0649383965890387</v>
      </c>
      <c r="V10" s="254"/>
      <c r="W10" s="8"/>
      <c r="X10" s="8"/>
      <c r="Y10" s="254"/>
      <c r="Z10" s="254"/>
    </row>
    <row r="11" spans="2:26" s="7" customFormat="1" ht="18" customHeight="1" x14ac:dyDescent="0.2">
      <c r="B11" s="26">
        <v>3</v>
      </c>
      <c r="C11" s="13" t="s">
        <v>33</v>
      </c>
      <c r="D11" s="20"/>
      <c r="E11"/>
      <c r="F11" s="268">
        <v>215809.41021</v>
      </c>
      <c r="G11" s="271">
        <v>125391.04131000002</v>
      </c>
      <c r="H11" s="274">
        <v>125391.03768000001</v>
      </c>
      <c r="I11" s="308"/>
      <c r="J11" s="268">
        <v>215679.21706</v>
      </c>
      <c r="K11" s="271">
        <v>125647.66137</v>
      </c>
      <c r="L11" s="274">
        <v>125647.66137000002</v>
      </c>
      <c r="M11"/>
      <c r="N11" s="38">
        <f t="shared" si="0"/>
        <v>58.102675498711754</v>
      </c>
      <c r="O11" s="39">
        <f t="shared" si="0"/>
        <v>58.102673816672038</v>
      </c>
      <c r="P11" s="39">
        <f t="shared" si="1"/>
        <v>58.256731029882204</v>
      </c>
      <c r="Q11" s="40">
        <f t="shared" si="1"/>
        <v>58.256731029882204</v>
      </c>
      <c r="R11"/>
      <c r="S11" s="115">
        <f t="shared" si="2"/>
        <v>6.0364253809308543E-2</v>
      </c>
      <c r="T11" s="116">
        <f>IF(+AA11&gt;10000,"-",(+G11/K11-1)*100)</f>
        <v>-0.20423783236546145</v>
      </c>
      <c r="U11" s="117">
        <f>IF(+AC11&gt;10000,"-",(+H11/L11-1)*100)</f>
        <v>-0.20424072139656468</v>
      </c>
      <c r="V11" s="254"/>
      <c r="W11" s="8"/>
      <c r="X11" s="8"/>
      <c r="Y11" s="8"/>
      <c r="Z11" s="9"/>
    </row>
    <row r="12" spans="2:26" s="7" customFormat="1" ht="18" customHeight="1" x14ac:dyDescent="0.2">
      <c r="B12" s="26">
        <v>4</v>
      </c>
      <c r="C12" s="13" t="s">
        <v>34</v>
      </c>
      <c r="D12" s="20"/>
      <c r="E12"/>
      <c r="F12" s="268">
        <v>4274859.8675100002</v>
      </c>
      <c r="G12" s="271">
        <v>2741293.4049800001</v>
      </c>
      <c r="H12" s="274">
        <v>2698236.8996799998</v>
      </c>
      <c r="I12" s="308"/>
      <c r="J12" s="268">
        <v>3798853.4630300002</v>
      </c>
      <c r="K12" s="271">
        <v>2696954.1903199996</v>
      </c>
      <c r="L12" s="274">
        <v>2653428.6667000004</v>
      </c>
      <c r="M12"/>
      <c r="N12" s="38">
        <f t="shared" si="0"/>
        <v>64.125924356363413</v>
      </c>
      <c r="O12" s="39">
        <f t="shared" si="0"/>
        <v>63.118721626111594</v>
      </c>
      <c r="P12" s="39">
        <f t="shared" si="1"/>
        <v>70.993898989956932</v>
      </c>
      <c r="Q12" s="40">
        <f t="shared" si="1"/>
        <v>69.848144776387386</v>
      </c>
      <c r="R12"/>
      <c r="S12" s="38">
        <f t="shared" si="2"/>
        <v>12.53026496316425</v>
      </c>
      <c r="T12" s="39">
        <f t="shared" si="2"/>
        <v>1.6440477490920813</v>
      </c>
      <c r="U12" s="40">
        <f t="shared" si="2"/>
        <v>1.6886918251217242</v>
      </c>
      <c r="V12" s="254"/>
      <c r="W12" s="8"/>
      <c r="X12" s="8"/>
      <c r="Y12" s="254"/>
      <c r="Z12" s="254"/>
    </row>
    <row r="13" spans="2:26" s="7" customFormat="1" ht="18" customHeight="1" x14ac:dyDescent="0.2">
      <c r="B13" s="26">
        <v>6</v>
      </c>
      <c r="C13" s="13" t="s">
        <v>35</v>
      </c>
      <c r="D13" s="20"/>
      <c r="E13"/>
      <c r="F13" s="268">
        <v>323829.60248999996</v>
      </c>
      <c r="G13" s="271">
        <v>78678.779779999997</v>
      </c>
      <c r="H13" s="274">
        <v>78218.935110000006</v>
      </c>
      <c r="I13" s="308"/>
      <c r="J13" s="268">
        <v>266614.804</v>
      </c>
      <c r="K13" s="271">
        <v>62756.862659999999</v>
      </c>
      <c r="L13" s="274">
        <v>62540.265849999996</v>
      </c>
      <c r="M13"/>
      <c r="N13" s="38">
        <f t="shared" si="0"/>
        <v>24.296351900820941</v>
      </c>
      <c r="O13" s="39">
        <f t="shared" si="0"/>
        <v>24.15434985206933</v>
      </c>
      <c r="P13" s="39">
        <f t="shared" si="1"/>
        <v>23.538401363489179</v>
      </c>
      <c r="Q13" s="40">
        <f t="shared" si="1"/>
        <v>23.457161759854863</v>
      </c>
      <c r="R13"/>
      <c r="S13" s="38">
        <f t="shared" si="2"/>
        <v>21.459723027983092</v>
      </c>
      <c r="T13" s="39">
        <f t="shared" si="2"/>
        <v>25.370798419705444</v>
      </c>
      <c r="U13" s="40">
        <f t="shared" si="2"/>
        <v>25.069719558923186</v>
      </c>
      <c r="V13" s="254"/>
      <c r="W13" s="8"/>
      <c r="X13" s="8"/>
      <c r="Y13" s="254"/>
      <c r="Z13" s="254"/>
    </row>
    <row r="14" spans="2:26" s="7" customFormat="1" ht="18" customHeight="1" x14ac:dyDescent="0.2">
      <c r="B14" s="26">
        <v>7</v>
      </c>
      <c r="C14" s="13" t="s">
        <v>36</v>
      </c>
      <c r="D14" s="20"/>
      <c r="E14"/>
      <c r="F14" s="268">
        <v>951574.79969999997</v>
      </c>
      <c r="G14" s="271">
        <v>278821.84329999995</v>
      </c>
      <c r="H14" s="274">
        <v>272163.89103</v>
      </c>
      <c r="I14" s="308"/>
      <c r="J14" s="268">
        <v>746431.01618000004</v>
      </c>
      <c r="K14" s="271">
        <v>259995.10345999998</v>
      </c>
      <c r="L14" s="274">
        <v>259995.10345999998</v>
      </c>
      <c r="M14"/>
      <c r="N14" s="38">
        <f t="shared" si="0"/>
        <v>29.301095761247907</v>
      </c>
      <c r="O14" s="39">
        <f t="shared" si="0"/>
        <v>28.601418523883176</v>
      </c>
      <c r="P14" s="39">
        <f t="shared" si="1"/>
        <v>34.831765806112053</v>
      </c>
      <c r="Q14" s="40">
        <f t="shared" si="1"/>
        <v>34.831765806112053</v>
      </c>
      <c r="R14"/>
      <c r="S14" s="38">
        <f t="shared" si="2"/>
        <v>27.483287681407131</v>
      </c>
      <c r="T14" s="39">
        <f t="shared" si="2"/>
        <v>7.2411901568355752</v>
      </c>
      <c r="U14" s="40">
        <f t="shared" si="2"/>
        <v>4.6803910566231677</v>
      </c>
      <c r="V14" s="254"/>
      <c r="W14" s="8"/>
      <c r="X14" s="8"/>
      <c r="Y14" s="254"/>
      <c r="Z14" s="254"/>
    </row>
    <row r="15" spans="2:26" s="7" customFormat="1" ht="18" customHeight="1" x14ac:dyDescent="0.2">
      <c r="B15" s="26">
        <v>8</v>
      </c>
      <c r="C15" s="13" t="s">
        <v>37</v>
      </c>
      <c r="D15" s="20"/>
      <c r="E15"/>
      <c r="F15" s="268">
        <v>105837.14599999999</v>
      </c>
      <c r="G15" s="271">
        <v>42134.015909999995</v>
      </c>
      <c r="H15" s="274">
        <v>42134.015909999995</v>
      </c>
      <c r="I15" s="308"/>
      <c r="J15" s="268">
        <v>194461.56633</v>
      </c>
      <c r="K15" s="271">
        <v>47357.162819999998</v>
      </c>
      <c r="L15" s="274">
        <v>47357.162819999998</v>
      </c>
      <c r="M15"/>
      <c r="N15" s="38">
        <f t="shared" si="0"/>
        <v>39.810234404846852</v>
      </c>
      <c r="O15" s="39">
        <f t="shared" si="0"/>
        <v>39.810234404846852</v>
      </c>
      <c r="P15" s="39">
        <f>IF(+$F15=0," ",+K15/$J15*100)</f>
        <v>24.35296789682091</v>
      </c>
      <c r="Q15" s="40">
        <f>IF(+$F15=0," ",+L15/$J15*100)</f>
        <v>24.35296789682091</v>
      </c>
      <c r="R15"/>
      <c r="S15" s="38">
        <f t="shared" si="2"/>
        <v>-45.574260252334362</v>
      </c>
      <c r="T15" s="39">
        <f t="shared" si="2"/>
        <v>-11.029264843953346</v>
      </c>
      <c r="U15" s="40">
        <f t="shared" si="2"/>
        <v>-11.029264843953346</v>
      </c>
      <c r="V15" s="254"/>
      <c r="W15" s="8"/>
      <c r="X15" s="8"/>
      <c r="Y15" s="254"/>
      <c r="Z15" s="254"/>
    </row>
    <row r="16" spans="2:26" s="7" customFormat="1" ht="18" customHeight="1" x14ac:dyDescent="0.2">
      <c r="B16" s="26">
        <v>9</v>
      </c>
      <c r="C16" s="13" t="s">
        <v>38</v>
      </c>
      <c r="D16" s="20"/>
      <c r="E16"/>
      <c r="F16" s="268">
        <v>768085.83400000003</v>
      </c>
      <c r="G16" s="271">
        <v>470166.66667000001</v>
      </c>
      <c r="H16" s="274">
        <v>470166.66667000001</v>
      </c>
      <c r="I16" s="308"/>
      <c r="J16" s="268">
        <v>714670.4</v>
      </c>
      <c r="K16" s="271">
        <v>616771.66667000006</v>
      </c>
      <c r="L16" s="274">
        <v>616771.66667000006</v>
      </c>
      <c r="M16"/>
      <c r="N16" s="38">
        <f t="shared" si="0"/>
        <v>61.212776731148509</v>
      </c>
      <c r="O16" s="39">
        <f t="shared" si="0"/>
        <v>61.212776731148509</v>
      </c>
      <c r="P16" s="39">
        <f>IF(+$J16=0," ",+K16/$J16*100)</f>
        <v>86.301554768463902</v>
      </c>
      <c r="Q16" s="40">
        <f>IF(+$J16=0," ",+L16/$J16*100)</f>
        <v>86.301554768463902</v>
      </c>
      <c r="R16"/>
      <c r="S16" s="38">
        <f t="shared" si="2"/>
        <v>7.4741354895907275</v>
      </c>
      <c r="T16" s="39">
        <f>IF(+K16=0," ",(+G16/K16-1)*100)</f>
        <v>-23.76973650419648</v>
      </c>
      <c r="U16" s="40">
        <f>IF(+L16=0," ",(+H16/L16-1)*100)</f>
        <v>-23.76973650419648</v>
      </c>
      <c r="V16" s="254"/>
      <c r="W16" s="254"/>
      <c r="X16" s="8"/>
      <c r="Y16" s="254"/>
      <c r="Z16" s="254"/>
    </row>
    <row r="17" spans="2:23" ht="5.0999999999999996" customHeight="1" x14ac:dyDescent="0.2">
      <c r="B17" s="24"/>
      <c r="C17" s="12"/>
      <c r="D17" s="22"/>
      <c r="E17"/>
      <c r="F17" s="242"/>
      <c r="G17" s="243"/>
      <c r="H17" s="36"/>
      <c r="I17" s="234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39"/>
      <c r="W17" s="239"/>
    </row>
    <row r="18" spans="2:23" ht="18" customHeight="1" x14ac:dyDescent="0.2">
      <c r="B18" s="27"/>
      <c r="C18" s="18" t="s">
        <v>39</v>
      </c>
      <c r="D18" s="21"/>
      <c r="E18"/>
      <c r="F18" s="31">
        <f>SUM(F9,F10,F11,F12,F13,F14,F15,F16)</f>
        <v>13086989.193740001</v>
      </c>
      <c r="G18" s="34">
        <f>SUM(G9,G10,G11,G12,G13,G14,G15,G16)</f>
        <v>8278374.0259600002</v>
      </c>
      <c r="H18" s="37">
        <f>SUM(H9,H10,H11,H12,H13,H14,H15,H16)</f>
        <v>8086824.6293399995</v>
      </c>
      <c r="I18" s="234"/>
      <c r="J18" s="31">
        <f>SUM(J9,J10,J11,J12,J13,J14,J15,J16)</f>
        <v>12143573.522589998</v>
      </c>
      <c r="K18" s="34">
        <f>SUM(K9,K10,K11,K12,K13,K14,K15,K16)</f>
        <v>8085847.0591799999</v>
      </c>
      <c r="L18" s="37">
        <f>SUM(L9,L10,L11,L12,L13,L14,L15,L16)</f>
        <v>7895947.8446500013</v>
      </c>
      <c r="M18"/>
      <c r="N18" s="44">
        <f>IF(+$F18=0," ",+G18/$F18*100)</f>
        <v>63.256520681776507</v>
      </c>
      <c r="O18" s="45">
        <f>IF(+$F18=0," ",+H18/$F18*100)</f>
        <v>61.792857850056393</v>
      </c>
      <c r="P18" s="45">
        <f>IF(+$J18=0," ",+K18/$J18*100)</f>
        <v>66.585400451838652</v>
      </c>
      <c r="Q18" s="46">
        <f>IF(+$J18=0," ",+L18/$J18*100)</f>
        <v>65.021616824418444</v>
      </c>
      <c r="R18"/>
      <c r="S18" s="44">
        <f>IF(+J18=0," ",(+F18/J18-1)*100)</f>
        <v>7.7688471963793804</v>
      </c>
      <c r="T18" s="45">
        <f>IF(+K18=0," ",(+G18/K18-1)*100)</f>
        <v>2.3810364624869074</v>
      </c>
      <c r="U18" s="46">
        <f>IF(+L18=0," ",(+H18/L18-1)*100)</f>
        <v>2.4174017919752266</v>
      </c>
      <c r="V18" s="239"/>
      <c r="W18" s="239"/>
    </row>
    <row r="19" spans="2:23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39"/>
      <c r="W19" s="239"/>
    </row>
    <row r="20" spans="2:23" s="7" customFormat="1" ht="18" customHeight="1" x14ac:dyDescent="0.2">
      <c r="B20" s="26"/>
      <c r="C20" s="13" t="s">
        <v>40</v>
      </c>
      <c r="D20" s="20"/>
      <c r="E20"/>
      <c r="F20" s="29">
        <f>SUM(F9,F10,F11,F12)</f>
        <v>10937661.811550001</v>
      </c>
      <c r="G20" s="32">
        <f>SUM(G9,G10,G11,G12)</f>
        <v>7408572.7203000002</v>
      </c>
      <c r="H20" s="35">
        <f>SUM(H9,H10,H11,H12)</f>
        <v>7224141.1206200002</v>
      </c>
      <c r="I20"/>
      <c r="J20" s="29">
        <f>SUM(J9,J10,J11,J12)</f>
        <v>10221395.736079998</v>
      </c>
      <c r="K20" s="32">
        <f>SUM(K9,K10,K11,K12)</f>
        <v>7098966.2635699995</v>
      </c>
      <c r="L20" s="35">
        <f>SUM(L9,L10,L11,L12)</f>
        <v>6909283.6458500009</v>
      </c>
      <c r="M20"/>
      <c r="N20" s="38">
        <f t="shared" ref="N20:O22" si="3">IF(+$F20=0," ",+G20/$F20*100)</f>
        <v>67.734519936213999</v>
      </c>
      <c r="O20" s="39">
        <f t="shared" si="3"/>
        <v>66.048313113790186</v>
      </c>
      <c r="P20" s="39">
        <f t="shared" ref="P20:Q22" si="4">IF(+$J20=0," ",+K20/$J20*100)</f>
        <v>69.452024428637571</v>
      </c>
      <c r="Q20" s="40">
        <f t="shared" si="4"/>
        <v>67.596283562931262</v>
      </c>
      <c r="R20"/>
      <c r="S20" s="38">
        <f t="shared" ref="S20:U22" si="5">IF(+J20=0," ",(+F20/J20-1)*100)</f>
        <v>7.0075173094188203</v>
      </c>
      <c r="T20" s="39">
        <f t="shared" si="5"/>
        <v>4.3612893093860405</v>
      </c>
      <c r="U20" s="40">
        <f t="shared" si="5"/>
        <v>4.5570205379991346</v>
      </c>
      <c r="V20" s="254"/>
      <c r="W20" s="254"/>
    </row>
    <row r="21" spans="2:23" s="7" customFormat="1" ht="18" customHeight="1" x14ac:dyDescent="0.2">
      <c r="B21" s="26"/>
      <c r="C21" s="13" t="s">
        <v>41</v>
      </c>
      <c r="D21" s="20"/>
      <c r="E21"/>
      <c r="F21" s="29">
        <f>SUM(F13,F14)</f>
        <v>1275404.4021899998</v>
      </c>
      <c r="G21" s="32">
        <f>SUM(G13,G14)</f>
        <v>357500.62307999993</v>
      </c>
      <c r="H21" s="35">
        <f>SUM(H13,H14)</f>
        <v>350382.82614000002</v>
      </c>
      <c r="I21"/>
      <c r="J21" s="29">
        <f>SUM(J13,J14)</f>
        <v>1013045.82018</v>
      </c>
      <c r="K21" s="32">
        <f>SUM(K13,K14)</f>
        <v>322751.96612</v>
      </c>
      <c r="L21" s="35">
        <f>SUM(L13,L14)</f>
        <v>322535.36930999998</v>
      </c>
      <c r="M21"/>
      <c r="N21" s="38">
        <f t="shared" si="3"/>
        <v>28.030373932074781</v>
      </c>
      <c r="O21" s="39">
        <f t="shared" si="3"/>
        <v>27.472292359847344</v>
      </c>
      <c r="P21" s="39">
        <f t="shared" si="4"/>
        <v>31.859562488758186</v>
      </c>
      <c r="Q21" s="40">
        <f t="shared" si="4"/>
        <v>31.838181737198347</v>
      </c>
      <c r="R21"/>
      <c r="S21" s="38">
        <f t="shared" si="5"/>
        <v>25.897997581529264</v>
      </c>
      <c r="T21" s="39">
        <f t="shared" si="5"/>
        <v>10.766365694912693</v>
      </c>
      <c r="U21" s="40">
        <f t="shared" si="5"/>
        <v>8.6339234328235435</v>
      </c>
      <c r="V21" s="254"/>
      <c r="W21" s="254"/>
    </row>
    <row r="22" spans="2:23" s="7" customFormat="1" ht="18" customHeight="1" x14ac:dyDescent="0.2">
      <c r="B22" s="26"/>
      <c r="C22" s="13" t="s">
        <v>42</v>
      </c>
      <c r="D22" s="20"/>
      <c r="E22"/>
      <c r="F22" s="29">
        <f>SUM(F15,F16)</f>
        <v>873922.98</v>
      </c>
      <c r="G22" s="32">
        <f>SUM(G15,G16)</f>
        <v>512300.68258000002</v>
      </c>
      <c r="H22" s="35">
        <f>SUM(H15,H16)</f>
        <v>512300.68258000002</v>
      </c>
      <c r="I22"/>
      <c r="J22" s="29">
        <f>SUM(J15,J16)</f>
        <v>909131.96632999997</v>
      </c>
      <c r="K22" s="32">
        <f>SUM(K15,K16)</f>
        <v>664128.82949000003</v>
      </c>
      <c r="L22" s="35">
        <f>SUM(L15,L16)</f>
        <v>664128.82949000003</v>
      </c>
      <c r="M22"/>
      <c r="N22" s="38">
        <f t="shared" si="3"/>
        <v>58.620804613697196</v>
      </c>
      <c r="O22" s="39">
        <f t="shared" si="3"/>
        <v>58.620804613697196</v>
      </c>
      <c r="P22" s="39">
        <f t="shared" si="4"/>
        <v>73.050872050068492</v>
      </c>
      <c r="Q22" s="40">
        <f t="shared" si="4"/>
        <v>73.050872050068492</v>
      </c>
      <c r="R22"/>
      <c r="S22" s="38">
        <f t="shared" si="5"/>
        <v>-3.8728135885631954</v>
      </c>
      <c r="T22" s="39">
        <f t="shared" si="5"/>
        <v>-22.861249228796822</v>
      </c>
      <c r="U22" s="40">
        <f t="shared" si="5"/>
        <v>-22.861249228796822</v>
      </c>
      <c r="V22" s="254"/>
      <c r="W22" s="255"/>
    </row>
    <row r="23" spans="2:23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39"/>
      <c r="W23" s="239"/>
    </row>
    <row r="24" spans="2:23" ht="18" customHeight="1" x14ac:dyDescent="0.2">
      <c r="B24" s="47"/>
      <c r="C24" s="48" t="s">
        <v>39</v>
      </c>
      <c r="D24" s="23"/>
      <c r="E24"/>
      <c r="F24" s="49">
        <f>SUM(F20,F21,F22)</f>
        <v>13086989.193740001</v>
      </c>
      <c r="G24" s="50">
        <f>SUM(G20,G21,G22)</f>
        <v>8278374.0259600002</v>
      </c>
      <c r="H24" s="51">
        <f>SUM(H20,H21,H22)</f>
        <v>8086824.6293400005</v>
      </c>
      <c r="I24"/>
      <c r="J24" s="49">
        <f>SUM(J20:J23)</f>
        <v>12143573.522589998</v>
      </c>
      <c r="K24" s="50">
        <f t="shared" ref="K24:L24" si="6">SUM(K20:K23)</f>
        <v>8085847.0591799999</v>
      </c>
      <c r="L24" s="51">
        <f t="shared" si="6"/>
        <v>7895947.8446500013</v>
      </c>
      <c r="M24"/>
      <c r="N24" s="52">
        <f>IF(+$F24=0," ",+G24/$F24*100)</f>
        <v>63.256520681776507</v>
      </c>
      <c r="O24" s="53">
        <f>IF(+$F24=0," ",+H24/$F24*100)</f>
        <v>61.792857850056393</v>
      </c>
      <c r="P24" s="53">
        <f>IF(+$J24=0," ",+K24/$J24*100)</f>
        <v>66.585400451838652</v>
      </c>
      <c r="Q24" s="54">
        <f>IF(+$J24=0," ",+L24/$J24*100)</f>
        <v>65.021616824418444</v>
      </c>
      <c r="R24"/>
      <c r="S24" s="52">
        <f>IF(+J24=0," ",(+F24/J24-1)*100)</f>
        <v>7.7688471963793804</v>
      </c>
      <c r="T24" s="53">
        <f>IF(+K24=0," ",(+G24/K24-1)*100)</f>
        <v>2.3810364624869074</v>
      </c>
      <c r="U24" s="54">
        <f>IF(+L24=0," ",(+H24/L24-1)*100)</f>
        <v>2.4174017919752266</v>
      </c>
      <c r="V24" s="239"/>
      <c r="W24" s="239"/>
    </row>
    <row r="25" spans="2:23" ht="14.25" x14ac:dyDescent="0.2">
      <c r="B25" s="239"/>
      <c r="C25" s="23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39"/>
      <c r="W25" s="239"/>
    </row>
    <row r="26" spans="2:23" x14ac:dyDescent="0.2">
      <c r="B26" s="239"/>
      <c r="C26" s="200" t="s">
        <v>43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</row>
    <row r="28" spans="2:23" x14ac:dyDescent="0.2">
      <c r="B28" s="239"/>
      <c r="C28" s="239"/>
      <c r="D28" s="239"/>
      <c r="E28" s="239"/>
      <c r="F28" s="239"/>
      <c r="G28" s="239"/>
      <c r="H28" s="256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</row>
    <row r="30" spans="2:23" x14ac:dyDescent="0.2">
      <c r="B30" s="239"/>
      <c r="C30" s="239"/>
      <c r="D30" s="239"/>
      <c r="E30" s="239"/>
      <c r="F30" s="257"/>
      <c r="G30" s="239"/>
      <c r="H30" s="239"/>
      <c r="I30" s="239"/>
      <c r="J30" s="257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</row>
    <row r="31" spans="2:23" x14ac:dyDescent="0.2">
      <c r="B31" s="239"/>
      <c r="C31" s="239"/>
      <c r="D31" s="239"/>
      <c r="E31" s="239"/>
      <c r="F31" s="257"/>
      <c r="G31" s="239"/>
      <c r="H31" s="239"/>
      <c r="I31" s="239"/>
      <c r="J31" s="257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</row>
    <row r="32" spans="2:23" x14ac:dyDescent="0.2">
      <c r="B32" s="239"/>
      <c r="C32" s="239"/>
      <c r="D32" s="239"/>
      <c r="E32" s="239"/>
      <c r="F32" s="257"/>
      <c r="G32" s="239"/>
      <c r="H32" s="239"/>
      <c r="I32" s="239"/>
      <c r="J32" s="257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F33" sqref="F33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7" width="6" style="4" customWidth="1"/>
    <col min="18" max="18" width="0.7109375" style="4" customWidth="1"/>
    <col min="19" max="19" width="6.7109375" style="4" bestFit="1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2" customFormat="1" ht="15.75" x14ac:dyDescent="0.2">
      <c r="B1" s="248" t="s">
        <v>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40" t="str">
        <f>Índice!B8</f>
        <v>3er Trimestre 2021</v>
      </c>
    </row>
    <row r="2" spans="2:24" s="4" customFormat="1" ht="27" customHeight="1" x14ac:dyDescent="0.2">
      <c r="B2" s="329" t="s">
        <v>44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</row>
    <row r="3" spans="2:24" s="4" customFormat="1" ht="14.25" customHeight="1" x14ac:dyDescent="0.2">
      <c r="B3" s="5"/>
      <c r="C3" s="5"/>
      <c r="D3" s="239"/>
      <c r="E3" s="239"/>
      <c r="F3" s="239"/>
      <c r="G3" s="239"/>
      <c r="H3" s="239"/>
      <c r="I3"/>
      <c r="J3" s="239"/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</row>
    <row r="4" spans="2:24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</row>
    <row r="5" spans="2:24" s="4" customFormat="1" ht="25.5" customHeight="1" x14ac:dyDescent="0.2">
      <c r="B5" s="320" t="s">
        <v>45</v>
      </c>
      <c r="C5" s="321"/>
      <c r="D5" s="322"/>
      <c r="E5"/>
      <c r="F5" s="101">
        <v>2021</v>
      </c>
      <c r="G5" s="102"/>
      <c r="H5" s="103"/>
      <c r="I5" s="264"/>
      <c r="J5" s="101">
        <v>2020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207</v>
      </c>
      <c r="T5" s="321"/>
      <c r="U5" s="322"/>
      <c r="V5" s="239"/>
      <c r="W5" s="239"/>
      <c r="X5" s="239"/>
    </row>
    <row r="6" spans="2:24" s="11" customFormat="1" ht="24" customHeight="1" x14ac:dyDescent="0.2">
      <c r="B6" s="323"/>
      <c r="C6" s="335"/>
      <c r="D6" s="325"/>
      <c r="E6"/>
      <c r="F6" s="118" t="s">
        <v>15</v>
      </c>
      <c r="G6" s="120" t="s">
        <v>46</v>
      </c>
      <c r="H6" s="97" t="s">
        <v>47</v>
      </c>
      <c r="I6" s="56"/>
      <c r="J6" s="118" t="s">
        <v>15</v>
      </c>
      <c r="K6" s="120" t="s">
        <v>46</v>
      </c>
      <c r="L6" s="97" t="s">
        <v>47</v>
      </c>
      <c r="M6" s="264"/>
      <c r="N6" s="336">
        <v>2021</v>
      </c>
      <c r="O6" s="337"/>
      <c r="P6" s="338">
        <v>2020</v>
      </c>
      <c r="Q6" s="339"/>
      <c r="R6" s="264"/>
      <c r="S6" s="323"/>
      <c r="T6" s="335"/>
      <c r="U6" s="325"/>
    </row>
    <row r="7" spans="2:24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</row>
    <row r="9" spans="2:24" s="7" customFormat="1" ht="18" customHeight="1" x14ac:dyDescent="0.2">
      <c r="B9" s="25">
        <v>1</v>
      </c>
      <c r="C9" s="13" t="s">
        <v>48</v>
      </c>
      <c r="D9" s="19"/>
      <c r="E9"/>
      <c r="F9" s="244"/>
      <c r="G9" s="245">
        <v>0</v>
      </c>
      <c r="H9" s="246"/>
      <c r="I9" s="308"/>
      <c r="J9" s="268"/>
      <c r="K9" s="318">
        <v>0</v>
      </c>
      <c r="L9" s="274"/>
      <c r="M9" s="264"/>
      <c r="N9" s="277" t="str">
        <f t="shared" ref="N9:O17" si="0">IF(+$F9=0," ",+G9/$F9*100)</f>
        <v xml:space="preserve"> </v>
      </c>
      <c r="O9" s="278" t="str">
        <f t="shared" si="0"/>
        <v xml:space="preserve"> </v>
      </c>
      <c r="P9" s="278" t="str">
        <f t="shared" ref="P9:Q15" si="1">IF(+$J9=0," ",+K9/$J9*100)</f>
        <v xml:space="preserve"> </v>
      </c>
      <c r="Q9" s="279" t="str">
        <f t="shared" si="1"/>
        <v xml:space="preserve"> </v>
      </c>
      <c r="R9" s="264"/>
      <c r="S9" s="277" t="str">
        <f t="shared" ref="S9:U17" si="2">IF(+J9=0," ",(+F9/J9-1)*100)</f>
        <v xml:space="preserve"> </v>
      </c>
      <c r="T9" s="278" t="str">
        <f t="shared" si="2"/>
        <v xml:space="preserve"> </v>
      </c>
      <c r="U9" s="279" t="str">
        <f t="shared" si="2"/>
        <v xml:space="preserve"> </v>
      </c>
      <c r="V9" s="254"/>
      <c r="W9" s="8"/>
      <c r="X9" s="8"/>
    </row>
    <row r="10" spans="2:24" s="7" customFormat="1" ht="18" customHeight="1" x14ac:dyDescent="0.2">
      <c r="B10" s="25">
        <v>2</v>
      </c>
      <c r="C10" s="13" t="s">
        <v>49</v>
      </c>
      <c r="D10" s="19"/>
      <c r="E10"/>
      <c r="F10" s="268">
        <v>3110</v>
      </c>
      <c r="G10" s="271">
        <v>766.31799999999998</v>
      </c>
      <c r="H10" s="274">
        <v>766.31799999999998</v>
      </c>
      <c r="I10" s="308"/>
      <c r="J10" s="268">
        <v>4275</v>
      </c>
      <c r="K10" s="318">
        <v>323.67811</v>
      </c>
      <c r="L10" s="274">
        <v>323.67811</v>
      </c>
      <c r="M10" s="264"/>
      <c r="N10" s="277">
        <f t="shared" si="0"/>
        <v>24.640450160771703</v>
      </c>
      <c r="O10" s="278">
        <f>IF(+$F10=0," ",+H10/$F10*100)</f>
        <v>24.640450160771703</v>
      </c>
      <c r="P10" s="278">
        <f t="shared" si="1"/>
        <v>7.5714177777777785</v>
      </c>
      <c r="Q10" s="279">
        <f t="shared" si="1"/>
        <v>7.5714177777777785</v>
      </c>
      <c r="R10" s="264"/>
      <c r="S10" s="277">
        <f t="shared" si="2"/>
        <v>-27.251461988304094</v>
      </c>
      <c r="T10" s="278">
        <f t="shared" si="2"/>
        <v>136.75311252898749</v>
      </c>
      <c r="U10" s="279">
        <f>IF(+L10=0," ",(+H10/L10-1)*100)</f>
        <v>136.75311252898749</v>
      </c>
      <c r="V10" s="254"/>
      <c r="W10" s="8"/>
      <c r="X10" s="8"/>
    </row>
    <row r="11" spans="2:24" s="7" customFormat="1" ht="18" customHeight="1" x14ac:dyDescent="0.2">
      <c r="B11" s="25">
        <v>3</v>
      </c>
      <c r="C11" s="13" t="s">
        <v>50</v>
      </c>
      <c r="D11" s="19"/>
      <c r="E11"/>
      <c r="F11" s="268">
        <v>67484.339059999998</v>
      </c>
      <c r="G11" s="271">
        <v>61918.83881999999</v>
      </c>
      <c r="H11" s="274">
        <v>45427.508499999989</v>
      </c>
      <c r="I11" s="308"/>
      <c r="J11" s="268">
        <v>69249.008000000002</v>
      </c>
      <c r="K11" s="318">
        <v>46771.752959999998</v>
      </c>
      <c r="L11" s="274">
        <v>35439.848159999994</v>
      </c>
      <c r="M11" s="264"/>
      <c r="N11" s="277">
        <f t="shared" si="0"/>
        <v>91.752901017446803</v>
      </c>
      <c r="O11" s="278">
        <f>IF(+$F11=0," ",+H11/$F11*100)</f>
        <v>67.315630756360548</v>
      </c>
      <c r="P11" s="278">
        <f t="shared" si="1"/>
        <v>67.54140501189562</v>
      </c>
      <c r="Q11" s="279">
        <f t="shared" si="1"/>
        <v>51.17740915508854</v>
      </c>
      <c r="R11" s="264"/>
      <c r="S11" s="277">
        <f t="shared" si="2"/>
        <v>-2.5482949012063827</v>
      </c>
      <c r="T11" s="278">
        <f t="shared" si="2"/>
        <v>32.385114735712463</v>
      </c>
      <c r="U11" s="279">
        <f>IF(+L11=0," ",(+H11/L11-1)*100)</f>
        <v>28.182006578890473</v>
      </c>
      <c r="V11" s="254"/>
      <c r="W11" s="8"/>
      <c r="X11" s="8"/>
    </row>
    <row r="12" spans="2:24" s="7" customFormat="1" ht="18" customHeight="1" x14ac:dyDescent="0.2">
      <c r="B12" s="25">
        <v>4</v>
      </c>
      <c r="C12" s="13" t="s">
        <v>34</v>
      </c>
      <c r="D12" s="19"/>
      <c r="E12"/>
      <c r="F12" s="268">
        <v>9998079.8810300007</v>
      </c>
      <c r="G12" s="271">
        <v>8129582.2365199998</v>
      </c>
      <c r="H12" s="274">
        <v>7328468.0375199988</v>
      </c>
      <c r="I12" s="308"/>
      <c r="J12" s="268">
        <v>10603334.356419999</v>
      </c>
      <c r="K12" s="318">
        <v>6278593.1575399991</v>
      </c>
      <c r="L12" s="274">
        <v>6278593.15754</v>
      </c>
      <c r="M12" s="264"/>
      <c r="N12" s="277">
        <f t="shared" si="0"/>
        <v>81.311435128106737</v>
      </c>
      <c r="O12" s="278">
        <f>IF(+$F12=0," ",+H12/$F12*100)</f>
        <v>73.298754608120021</v>
      </c>
      <c r="P12" s="278">
        <f t="shared" si="1"/>
        <v>59.213384643845544</v>
      </c>
      <c r="Q12" s="279">
        <f t="shared" si="1"/>
        <v>59.213384643845558</v>
      </c>
      <c r="R12" s="264"/>
      <c r="S12" s="277">
        <f t="shared" si="2"/>
        <v>-5.7081523136496726</v>
      </c>
      <c r="T12" s="278">
        <f t="shared" si="2"/>
        <v>29.480952699684604</v>
      </c>
      <c r="U12" s="279">
        <f>IF(+L12=0," ",(+H12/L12-1)*100)</f>
        <v>16.721498807725709</v>
      </c>
      <c r="V12" s="254"/>
      <c r="W12" s="8"/>
      <c r="X12" s="8"/>
    </row>
    <row r="13" spans="2:24" s="7" customFormat="1" ht="18" customHeight="1" x14ac:dyDescent="0.2">
      <c r="B13" s="25">
        <v>5</v>
      </c>
      <c r="C13" s="13" t="s">
        <v>51</v>
      </c>
      <c r="D13" s="19"/>
      <c r="E13"/>
      <c r="F13" s="268">
        <v>1192.9190000000001</v>
      </c>
      <c r="G13" s="271">
        <v>616.98361999999997</v>
      </c>
      <c r="H13" s="274">
        <v>613.55176999999992</v>
      </c>
      <c r="I13" s="308"/>
      <c r="J13" s="268">
        <v>1398.75</v>
      </c>
      <c r="K13" s="318">
        <v>640.21367000000009</v>
      </c>
      <c r="L13" s="274">
        <v>234.46333999999999</v>
      </c>
      <c r="M13" s="264"/>
      <c r="N13" s="277">
        <f t="shared" si="0"/>
        <v>51.720495691660531</v>
      </c>
      <c r="O13" s="278">
        <f>IF(+$F13=0," ",+H13/$F13*100)</f>
        <v>51.432810609940816</v>
      </c>
      <c r="P13" s="278">
        <f t="shared" si="1"/>
        <v>45.770414298480794</v>
      </c>
      <c r="Q13" s="279">
        <f t="shared" si="1"/>
        <v>16.762347810545126</v>
      </c>
      <c r="R13" s="264"/>
      <c r="S13" s="277">
        <f t="shared" si="2"/>
        <v>-14.715352993744412</v>
      </c>
      <c r="T13" s="278">
        <f t="shared" si="2"/>
        <v>-3.6284839091299204</v>
      </c>
      <c r="U13" s="279">
        <f>IF(+L13=0," ",(+H13/L13-1)*100)</f>
        <v>161.68345550310761</v>
      </c>
      <c r="V13" s="254"/>
      <c r="W13" s="8"/>
      <c r="X13" s="8"/>
    </row>
    <row r="14" spans="2:24" s="7" customFormat="1" ht="18" customHeight="1" x14ac:dyDescent="0.2">
      <c r="B14" s="25">
        <v>6</v>
      </c>
      <c r="C14" s="13" t="s">
        <v>52</v>
      </c>
      <c r="D14" s="19"/>
      <c r="E14"/>
      <c r="F14" s="268">
        <v>0</v>
      </c>
      <c r="G14" s="271">
        <v>0.82699999999999996</v>
      </c>
      <c r="H14" s="274">
        <v>0.82699999999999996</v>
      </c>
      <c r="I14" s="308"/>
      <c r="J14" s="268">
        <v>0</v>
      </c>
      <c r="K14" s="318">
        <v>1.1439999999999999</v>
      </c>
      <c r="L14" s="274">
        <v>1.1439999999999999</v>
      </c>
      <c r="M14" s="264"/>
      <c r="N14" s="277" t="str">
        <f t="shared" si="0"/>
        <v xml:space="preserve"> </v>
      </c>
      <c r="O14" s="278" t="str">
        <f t="shared" si="0"/>
        <v xml:space="preserve"> </v>
      </c>
      <c r="P14" s="278" t="str">
        <f t="shared" si="1"/>
        <v xml:space="preserve"> </v>
      </c>
      <c r="Q14" s="279" t="str">
        <f t="shared" si="1"/>
        <v xml:space="preserve"> </v>
      </c>
      <c r="R14" s="264"/>
      <c r="S14" s="277" t="str">
        <f>IF(+J14=0," ",(+F14/J14-1)*100)</f>
        <v xml:space="preserve"> </v>
      </c>
      <c r="T14" s="278">
        <f t="shared" si="2"/>
        <v>-27.709790209790206</v>
      </c>
      <c r="U14" s="279">
        <f>IF(+L14=0," ",(+H14/L14-1)*100)</f>
        <v>-27.709790209790206</v>
      </c>
      <c r="V14" s="254"/>
      <c r="W14" s="8"/>
      <c r="X14" s="8"/>
    </row>
    <row r="15" spans="2:24" s="7" customFormat="1" ht="18" customHeight="1" x14ac:dyDescent="0.2">
      <c r="B15" s="25">
        <v>7</v>
      </c>
      <c r="C15" s="13" t="s">
        <v>36</v>
      </c>
      <c r="D15" s="19"/>
      <c r="E15"/>
      <c r="F15" s="268">
        <v>125338.409</v>
      </c>
      <c r="G15" s="271">
        <v>100971.05931999999</v>
      </c>
      <c r="H15" s="274">
        <v>100971.05931999999</v>
      </c>
      <c r="I15" s="308"/>
      <c r="J15" s="268">
        <v>132378.88399999999</v>
      </c>
      <c r="K15" s="318">
        <v>40883.98489</v>
      </c>
      <c r="L15" s="274">
        <v>40883.98489</v>
      </c>
      <c r="M15" s="264"/>
      <c r="N15" s="277">
        <f t="shared" si="0"/>
        <v>80.558752999649116</v>
      </c>
      <c r="O15" s="278">
        <f t="shared" si="0"/>
        <v>80.558752999649116</v>
      </c>
      <c r="P15" s="278">
        <f t="shared" si="1"/>
        <v>30.884068255175805</v>
      </c>
      <c r="Q15" s="279">
        <f t="shared" si="1"/>
        <v>30.884068255175805</v>
      </c>
      <c r="R15" s="264"/>
      <c r="S15" s="277">
        <f>IF(+J15=0,"0",(+F15/J15-1)*100)</f>
        <v>-5.3184275220207962</v>
      </c>
      <c r="T15" s="278">
        <f t="shared" si="2"/>
        <v>146.96971098014706</v>
      </c>
      <c r="U15" s="279">
        <f t="shared" si="2"/>
        <v>146.96971098014706</v>
      </c>
      <c r="V15" s="254"/>
      <c r="W15" s="8"/>
      <c r="X15" s="8"/>
    </row>
    <row r="16" spans="2:24" s="7" customFormat="1" ht="18" customHeight="1" x14ac:dyDescent="0.2">
      <c r="B16" s="25">
        <v>8</v>
      </c>
      <c r="C16" s="13" t="s">
        <v>37</v>
      </c>
      <c r="D16" s="19"/>
      <c r="E16"/>
      <c r="F16" s="268">
        <v>339383.17064999999</v>
      </c>
      <c r="G16" s="271">
        <v>53609.1734</v>
      </c>
      <c r="H16" s="274">
        <v>51549.888699999996</v>
      </c>
      <c r="I16" s="308"/>
      <c r="J16" s="268">
        <v>446626.76017000002</v>
      </c>
      <c r="K16" s="318">
        <v>10394.92052</v>
      </c>
      <c r="L16" s="274">
        <v>6264.1822299999994</v>
      </c>
      <c r="M16" s="264"/>
      <c r="N16" s="277">
        <f t="shared" si="0"/>
        <v>15.796061218158108</v>
      </c>
      <c r="O16" s="278">
        <f t="shared" si="0"/>
        <v>15.189288437982833</v>
      </c>
      <c r="P16" s="278">
        <f>IF(+$F16=0," ",+K16/$J16*100)</f>
        <v>2.3274289511992898</v>
      </c>
      <c r="Q16" s="279">
        <f>IF(+$F16=0," ",+L16/$J16*100)</f>
        <v>1.4025541657234459</v>
      </c>
      <c r="R16" s="264"/>
      <c r="S16" s="277">
        <f t="shared" si="2"/>
        <v>-24.011904140983354</v>
      </c>
      <c r="T16" s="278">
        <f t="shared" si="2"/>
        <v>415.72470705143979</v>
      </c>
      <c r="U16" s="279">
        <f t="shared" si="2"/>
        <v>722.93086004300358</v>
      </c>
      <c r="V16" s="254"/>
      <c r="W16" s="8"/>
      <c r="X16" s="8"/>
    </row>
    <row r="17" spans="2:24" s="7" customFormat="1" ht="18" customHeight="1" x14ac:dyDescent="0.2">
      <c r="B17" s="25">
        <v>9</v>
      </c>
      <c r="C17" s="13" t="s">
        <v>38</v>
      </c>
      <c r="D17" s="19"/>
      <c r="E17"/>
      <c r="F17" s="268">
        <v>2552400.4750000001</v>
      </c>
      <c r="G17" s="271">
        <v>1165109.8356199998</v>
      </c>
      <c r="H17" s="274">
        <v>1165109.8356199998</v>
      </c>
      <c r="I17" s="308"/>
      <c r="J17" s="268">
        <v>886310.76399999997</v>
      </c>
      <c r="K17" s="318">
        <v>882009.35499999998</v>
      </c>
      <c r="L17" s="274">
        <v>882009.35499999998</v>
      </c>
      <c r="M17" s="264"/>
      <c r="N17" s="277">
        <f t="shared" si="0"/>
        <v>45.647610828782646</v>
      </c>
      <c r="O17" s="278">
        <f t="shared" si="0"/>
        <v>45.647610828782646</v>
      </c>
      <c r="P17" s="278">
        <f>IF(+$J17=0," ",+K17/$J17*100)</f>
        <v>99.514683881239648</v>
      </c>
      <c r="Q17" s="279">
        <f>IF(+$J17=0," ",+L17/$J17*100)</f>
        <v>99.514683881239648</v>
      </c>
      <c r="R17" s="264"/>
      <c r="S17" s="277">
        <f t="shared" si="2"/>
        <v>187.98030878929958</v>
      </c>
      <c r="T17" s="278">
        <f t="shared" si="2"/>
        <v>32.097219719398538</v>
      </c>
      <c r="U17" s="279">
        <f t="shared" si="2"/>
        <v>32.097219719398538</v>
      </c>
      <c r="V17" s="254"/>
      <c r="W17" s="8"/>
      <c r="X17" s="8"/>
    </row>
    <row r="18" spans="2:24" s="4" customFormat="1" ht="5.0999999999999996" customHeight="1" x14ac:dyDescent="0.2">
      <c r="B18" s="24"/>
      <c r="C18" s="12"/>
      <c r="D18" s="22"/>
      <c r="E18"/>
      <c r="F18" s="242"/>
      <c r="G18" s="243"/>
      <c r="H18" s="247"/>
      <c r="I18" s="308"/>
      <c r="J18" s="242"/>
      <c r="K18" s="319"/>
      <c r="L18" s="247"/>
      <c r="M18" s="264"/>
      <c r="N18" s="280"/>
      <c r="O18" s="281"/>
      <c r="P18" s="281"/>
      <c r="Q18" s="282"/>
      <c r="R18" s="264"/>
      <c r="S18" s="280"/>
      <c r="T18" s="281"/>
      <c r="U18" s="282"/>
      <c r="V18" s="239"/>
      <c r="W18" s="239"/>
      <c r="X18" s="239"/>
    </row>
    <row r="19" spans="2:24" s="4" customFormat="1" ht="18" customHeight="1" x14ac:dyDescent="0.2">
      <c r="B19" s="27"/>
      <c r="C19" s="18" t="s">
        <v>53</v>
      </c>
      <c r="D19" s="21"/>
      <c r="E19"/>
      <c r="F19" s="270">
        <f>SUM(F9,F10,F11,F12,F13,F14,F15,F16,F17)</f>
        <v>13086989.193739999</v>
      </c>
      <c r="G19" s="273">
        <f>SUM(G9,G10,G11,G12,G13,G14,G15,G16,G17)</f>
        <v>9512575.2722999994</v>
      </c>
      <c r="H19" s="276">
        <f>SUM(H9,H10,H11,H12,H13,H14,H15,H16,H17)</f>
        <v>8692907.0264299978</v>
      </c>
      <c r="I19" s="264"/>
      <c r="J19" s="270">
        <f>SUM(J9,J10,J11,J12,J13,J14,J15,J16,J17)</f>
        <v>12143573.522589998</v>
      </c>
      <c r="K19" s="273">
        <f>SUM(K9,K10,K11,K12,K13,K14,K15,K16,K17)</f>
        <v>7259618.2066900004</v>
      </c>
      <c r="L19" s="276">
        <f>SUM(L9,L10,L11,L12,L13,L14,L15,L16,L17)</f>
        <v>7243749.8132700007</v>
      </c>
      <c r="M19" s="264"/>
      <c r="N19" s="283">
        <f>IF(+$F19=0," ",+G19/$F19*100)</f>
        <v>72.687270780740178</v>
      </c>
      <c r="O19" s="284">
        <f>IF(+$F19=0," ",+H19/$F19*100)</f>
        <v>66.424040684530738</v>
      </c>
      <c r="P19" s="284">
        <f>IF(+$J19=0," ",+K19/$J19*100)</f>
        <v>59.781564242068832</v>
      </c>
      <c r="Q19" s="285">
        <f>IF(+$J19=0," ",+L19/$J19*100)</f>
        <v>59.650891064272514</v>
      </c>
      <c r="R19" s="264"/>
      <c r="S19" s="283">
        <f>IF(+J19=0," ",(+F19/J19-1)*100)</f>
        <v>7.7688471963793804</v>
      </c>
      <c r="T19" s="284">
        <f>IF(+K19=0," ",(+G19/K19-1)*100)</f>
        <v>31.034098508566444</v>
      </c>
      <c r="U19" s="285">
        <f>IF(+L19=0," ",(+H19/L19-1)*100)</f>
        <v>20.00562209513712</v>
      </c>
      <c r="V19" s="239"/>
      <c r="W19" s="239"/>
      <c r="X19" s="239"/>
    </row>
    <row r="20" spans="2:24" s="4" customFormat="1" ht="5.0999999999999996" customHeight="1" x14ac:dyDescent="0.2">
      <c r="B20" s="24"/>
      <c r="C20" s="12"/>
      <c r="D20" s="22"/>
      <c r="E20"/>
      <c r="F20" s="269"/>
      <c r="G20" s="272"/>
      <c r="H20" s="275"/>
      <c r="I20" s="264"/>
      <c r="J20" s="269"/>
      <c r="K20" s="272"/>
      <c r="L20" s="275"/>
      <c r="M20" s="264"/>
      <c r="N20" s="280"/>
      <c r="O20" s="281"/>
      <c r="P20" s="281"/>
      <c r="Q20" s="282"/>
      <c r="R20" s="264"/>
      <c r="S20" s="280"/>
      <c r="T20" s="281"/>
      <c r="U20" s="282"/>
      <c r="V20" s="239"/>
      <c r="W20" s="239"/>
      <c r="X20" s="239"/>
    </row>
    <row r="21" spans="2:24" s="7" customFormat="1" ht="18" customHeight="1" x14ac:dyDescent="0.2">
      <c r="B21" s="26"/>
      <c r="C21" s="13" t="s">
        <v>40</v>
      </c>
      <c r="D21" s="20"/>
      <c r="E21"/>
      <c r="F21" s="268">
        <f>SUM(F9,F10,F11,F12,F13)</f>
        <v>10069867.13909</v>
      </c>
      <c r="G21" s="271">
        <f>SUM(G9,G10,G11,G12,G13)</f>
        <v>8192884.37696</v>
      </c>
      <c r="H21" s="274">
        <f>SUM(H9,H10,H11,H12,H13)</f>
        <v>7375275.4157899991</v>
      </c>
      <c r="I21" s="264"/>
      <c r="J21" s="268">
        <f>SUM(J9,J10,J11,J12,J13)</f>
        <v>10678257.114419999</v>
      </c>
      <c r="K21" s="271">
        <f>SUM(K9,K10,K11,K12,K13)</f>
        <v>6326328.8022799995</v>
      </c>
      <c r="L21" s="274">
        <f>SUM(L9,L10,L11,L12,L13)</f>
        <v>6314591.1471500006</v>
      </c>
      <c r="M21" s="264"/>
      <c r="N21" s="277">
        <f t="shared" ref="N21:O23" si="3">IF(+$F21=0," ",+G21/$F21*100)</f>
        <v>81.360401917878534</v>
      </c>
      <c r="O21" s="278">
        <f t="shared" si="3"/>
        <v>73.24103996526506</v>
      </c>
      <c r="P21" s="278">
        <f t="shared" ref="P21:Q23" si="4">IF(+$J21=0," ",+K21/$J21*100)</f>
        <v>59.244956686207509</v>
      </c>
      <c r="Q21" s="279">
        <f t="shared" si="4"/>
        <v>59.135035610097162</v>
      </c>
      <c r="R21" s="264"/>
      <c r="S21" s="277">
        <f t="shared" ref="S21:U23" si="5">IF(+J21=0," ",(+F21/J21-1)*100)</f>
        <v>-5.6974651276042509</v>
      </c>
      <c r="T21" s="278">
        <f t="shared" si="5"/>
        <v>29.504561539819065</v>
      </c>
      <c r="U21" s="279">
        <f t="shared" si="5"/>
        <v>16.797354633462259</v>
      </c>
      <c r="V21" s="254"/>
      <c r="W21" s="254"/>
      <c r="X21" s="254"/>
    </row>
    <row r="22" spans="2:24" s="7" customFormat="1" ht="18" customHeight="1" x14ac:dyDescent="0.2">
      <c r="B22" s="26"/>
      <c r="C22" s="13" t="s">
        <v>41</v>
      </c>
      <c r="D22" s="20"/>
      <c r="E22"/>
      <c r="F22" s="268">
        <f>SUM(F14,F15)</f>
        <v>125338.409</v>
      </c>
      <c r="G22" s="271">
        <f>SUM(G14,G15)</f>
        <v>100971.88631999999</v>
      </c>
      <c r="H22" s="274">
        <f>SUM(H14,H15)</f>
        <v>100971.88631999999</v>
      </c>
      <c r="I22" s="264"/>
      <c r="J22" s="268">
        <f>SUM(J14,J15)</f>
        <v>132378.88399999999</v>
      </c>
      <c r="K22" s="271">
        <f>SUM(K14,K15)</f>
        <v>40885.12889</v>
      </c>
      <c r="L22" s="274">
        <f>SUM(L14,L15)</f>
        <v>40885.12889</v>
      </c>
      <c r="M22" s="264"/>
      <c r="N22" s="277">
        <f t="shared" si="3"/>
        <v>80.559412813353958</v>
      </c>
      <c r="O22" s="278">
        <f t="shared" si="3"/>
        <v>80.559412813353958</v>
      </c>
      <c r="P22" s="278">
        <f t="shared" si="4"/>
        <v>30.884932441340119</v>
      </c>
      <c r="Q22" s="279">
        <f t="shared" si="4"/>
        <v>30.884932441340119</v>
      </c>
      <c r="R22" s="264"/>
      <c r="S22" s="277">
        <f t="shared" si="5"/>
        <v>-5.3184275220207962</v>
      </c>
      <c r="T22" s="278">
        <f t="shared" si="5"/>
        <v>146.96482330204046</v>
      </c>
      <c r="U22" s="279">
        <f t="shared" si="5"/>
        <v>146.96482330204046</v>
      </c>
      <c r="V22" s="254"/>
      <c r="W22" s="254"/>
      <c r="X22" s="254"/>
    </row>
    <row r="23" spans="2:24" s="7" customFormat="1" ht="18" customHeight="1" x14ac:dyDescent="0.2">
      <c r="B23" s="26"/>
      <c r="C23" s="13" t="s">
        <v>42</v>
      </c>
      <c r="D23" s="20"/>
      <c r="E23"/>
      <c r="F23" s="268">
        <f>SUM(F16,F17)</f>
        <v>2891783.6456500003</v>
      </c>
      <c r="G23" s="271">
        <f>SUM(G16,G17)</f>
        <v>1218719.0090199998</v>
      </c>
      <c r="H23" s="274">
        <f>SUM(H16,H17)</f>
        <v>1216659.7243199998</v>
      </c>
      <c r="I23" s="264"/>
      <c r="J23" s="268">
        <f>SUM(J16,J17)</f>
        <v>1332937.5241700001</v>
      </c>
      <c r="K23" s="271">
        <f>SUM(K16,K17)</f>
        <v>892404.27552000002</v>
      </c>
      <c r="L23" s="274">
        <f>SUM(L16,L17)</f>
        <v>888273.53723000002</v>
      </c>
      <c r="M23" s="264"/>
      <c r="N23" s="277">
        <f t="shared" si="3"/>
        <v>42.144197435146033</v>
      </c>
      <c r="O23" s="278">
        <f t="shared" si="3"/>
        <v>42.072985859442653</v>
      </c>
      <c r="P23" s="278">
        <f t="shared" si="4"/>
        <v>66.950195289586929</v>
      </c>
      <c r="Q23" s="279">
        <f t="shared" si="4"/>
        <v>66.640297922673781</v>
      </c>
      <c r="R23" s="264"/>
      <c r="S23" s="277">
        <f t="shared" si="5"/>
        <v>116.94817598076624</v>
      </c>
      <c r="T23" s="278">
        <f t="shared" si="5"/>
        <v>36.565796741600941</v>
      </c>
      <c r="U23" s="279">
        <f t="shared" si="5"/>
        <v>36.969038626777298</v>
      </c>
      <c r="V23" s="254"/>
      <c r="W23" s="254"/>
      <c r="X23" s="254"/>
    </row>
    <row r="24" spans="2:24" s="4" customFormat="1" ht="5.0999999999999996" customHeight="1" x14ac:dyDescent="0.2">
      <c r="B24" s="24"/>
      <c r="C24" s="12"/>
      <c r="D24" s="22"/>
      <c r="E24"/>
      <c r="F24" s="269"/>
      <c r="G24" s="272"/>
      <c r="H24" s="275"/>
      <c r="I24" s="264"/>
      <c r="J24" s="269"/>
      <c r="K24" s="272"/>
      <c r="L24" s="275"/>
      <c r="M24" s="264"/>
      <c r="N24" s="280"/>
      <c r="O24" s="281"/>
      <c r="P24" s="281"/>
      <c r="Q24" s="282"/>
      <c r="R24" s="264"/>
      <c r="S24" s="280"/>
      <c r="T24" s="281"/>
      <c r="U24" s="282"/>
      <c r="V24" s="239"/>
      <c r="W24" s="239"/>
      <c r="X24" s="239"/>
    </row>
    <row r="25" spans="2:24" s="4" customFormat="1" ht="18" customHeight="1" x14ac:dyDescent="0.2">
      <c r="B25" s="47"/>
      <c r="C25" s="48" t="s">
        <v>53</v>
      </c>
      <c r="D25" s="23"/>
      <c r="E25"/>
      <c r="F25" s="287">
        <f>SUM(F21,F22,F23)</f>
        <v>13086989.193739999</v>
      </c>
      <c r="G25" s="288">
        <f>SUM(G21,G22,G23)</f>
        <v>9512575.2722999994</v>
      </c>
      <c r="H25" s="289">
        <f>SUM(H21,H22,H23)</f>
        <v>8692907.0264299978</v>
      </c>
      <c r="I25" s="264"/>
      <c r="J25" s="287">
        <f>SUM(J21,J22,J23)</f>
        <v>12143573.522589998</v>
      </c>
      <c r="K25" s="288">
        <f>SUM(K21,K22,K23)</f>
        <v>7259618.2066899994</v>
      </c>
      <c r="L25" s="289">
        <f>SUM(L21,L22,L23)</f>
        <v>7243749.8132700007</v>
      </c>
      <c r="M25" s="264"/>
      <c r="N25" s="290">
        <f>IF(+$F25=0," ",+G25/$F25*100)</f>
        <v>72.687270780740178</v>
      </c>
      <c r="O25" s="291">
        <f>IF(+$F25=0," ",+H25/$F25*100)</f>
        <v>66.424040684530738</v>
      </c>
      <c r="P25" s="291">
        <f>IF(+$J25=0," ",+K25/$J25*100)</f>
        <v>59.781564242068818</v>
      </c>
      <c r="Q25" s="292">
        <f>IF(+$J25=0," ",+L25/$J25*100)</f>
        <v>59.650891064272514</v>
      </c>
      <c r="R25" s="264"/>
      <c r="S25" s="290">
        <f>IF(+J25=0," ",(+F25/J25-1)*100)</f>
        <v>7.7688471963793804</v>
      </c>
      <c r="T25" s="291">
        <f>IF(+K25=0," ",(+G25/K25-1)*100)</f>
        <v>31.034098508566466</v>
      </c>
      <c r="U25" s="292">
        <f>IF(+L25=0," ",(+H25/L25-1)*100)</f>
        <v>20.00562209513712</v>
      </c>
      <c r="V25" s="239"/>
      <c r="W25" s="239"/>
      <c r="X25" s="239"/>
    </row>
    <row r="26" spans="2:24" ht="6" customHeight="1" x14ac:dyDescent="0.2"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01"/>
      <c r="W26" s="201"/>
      <c r="X26" s="201"/>
    </row>
    <row r="27" spans="2:24" s="4" customFormat="1" ht="14.25" x14ac:dyDescent="0.2">
      <c r="B27" s="239"/>
      <c r="C27" s="23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39"/>
      <c r="W27" s="239"/>
      <c r="X27" s="239"/>
    </row>
    <row r="28" spans="2:24" ht="15.75" customHeight="1" x14ac:dyDescent="0.2">
      <c r="B28" s="11"/>
      <c r="C28" s="200" t="s">
        <v>43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01"/>
      <c r="W28" s="201"/>
      <c r="X28" s="201"/>
    </row>
    <row r="31" spans="2:24" x14ac:dyDescent="0.2">
      <c r="B31" s="239"/>
      <c r="C31" s="239"/>
      <c r="D31" s="239"/>
      <c r="E31" s="239"/>
      <c r="F31" s="257"/>
      <c r="G31" s="239"/>
      <c r="H31" s="239"/>
      <c r="I31" s="239"/>
      <c r="J31" s="257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01"/>
      <c r="W31" s="201"/>
      <c r="X31" s="201"/>
    </row>
    <row r="32" spans="2:24" x14ac:dyDescent="0.2">
      <c r="B32" s="239"/>
      <c r="C32" s="239"/>
      <c r="D32" s="239"/>
      <c r="E32" s="239"/>
      <c r="F32" s="257"/>
      <c r="G32" s="239"/>
      <c r="H32" s="239"/>
      <c r="I32" s="239"/>
      <c r="J32" s="257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01"/>
      <c r="W32" s="201"/>
      <c r="X32" s="201"/>
    </row>
    <row r="33" spans="6:10" x14ac:dyDescent="0.2">
      <c r="F33" s="257"/>
      <c r="G33" s="239"/>
      <c r="H33" s="239"/>
      <c r="I33" s="239"/>
      <c r="J33" s="25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J29"/>
  <sheetViews>
    <sheetView showGridLines="0" zoomScaleNormal="100" workbookViewId="0">
      <selection activeCell="G34" sqref="G34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6384" width="12.5703125" style="148"/>
  </cols>
  <sheetData>
    <row r="1" spans="1:9" s="199" customFormat="1" ht="15.75" x14ac:dyDescent="0.25">
      <c r="A1" s="198"/>
      <c r="B1" s="194" t="s">
        <v>1</v>
      </c>
      <c r="C1" s="198"/>
      <c r="D1" s="198"/>
      <c r="E1" s="198"/>
      <c r="F1" s="198"/>
      <c r="G1" s="198"/>
      <c r="H1" s="198"/>
      <c r="I1" s="195" t="str">
        <f>Índice!B8</f>
        <v>3er Trimestre 2021</v>
      </c>
    </row>
    <row r="2" spans="1:9" ht="18" x14ac:dyDescent="0.2">
      <c r="A2" s="149"/>
      <c r="B2" s="340" t="s">
        <v>54</v>
      </c>
      <c r="C2" s="340"/>
      <c r="D2" s="340"/>
      <c r="E2" s="340"/>
      <c r="F2" s="340"/>
      <c r="G2" s="340"/>
      <c r="H2" s="340"/>
      <c r="I2" s="340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  <c r="I3" s="149"/>
    </row>
    <row r="4" spans="1:9" ht="32.1" customHeight="1" x14ac:dyDescent="0.2">
      <c r="A4" s="88"/>
      <c r="B4" s="151"/>
      <c r="C4" s="262"/>
      <c r="D4" s="88"/>
      <c r="E4" s="166">
        <v>2021</v>
      </c>
      <c r="F4"/>
      <c r="G4" s="166">
        <v>2020</v>
      </c>
      <c r="H4"/>
      <c r="I4" s="168" t="s">
        <v>208</v>
      </c>
    </row>
    <row r="5" spans="1:9" ht="9" customHeight="1" x14ac:dyDescent="0.2">
      <c r="A5" s="88"/>
      <c r="B5" s="151"/>
      <c r="C5" s="262"/>
      <c r="D5" s="88"/>
      <c r="F5"/>
      <c r="H5"/>
    </row>
    <row r="6" spans="1:9" ht="19.5" customHeight="1" x14ac:dyDescent="0.2">
      <c r="A6" s="88"/>
      <c r="B6" s="341" t="s">
        <v>55</v>
      </c>
      <c r="C6" s="342"/>
      <c r="D6" s="88"/>
      <c r="E6" s="170">
        <v>8192884.37696</v>
      </c>
      <c r="F6"/>
      <c r="G6" s="170">
        <v>6326328.8022799995</v>
      </c>
      <c r="H6"/>
      <c r="I6" s="213">
        <v>29.504561539819065</v>
      </c>
    </row>
    <row r="7" spans="1:9" ht="19.5" customHeight="1" x14ac:dyDescent="0.2">
      <c r="A7" s="88"/>
      <c r="B7" s="343" t="s">
        <v>56</v>
      </c>
      <c r="C7" s="344"/>
      <c r="D7" s="88"/>
      <c r="E7" s="171">
        <v>7408572.7203000002</v>
      </c>
      <c r="F7"/>
      <c r="G7" s="171">
        <v>7098966.2635699995</v>
      </c>
      <c r="H7"/>
      <c r="I7" s="212">
        <v>4.3612893093860405</v>
      </c>
    </row>
    <row r="8" spans="1:9" ht="12.75" x14ac:dyDescent="0.2">
      <c r="A8" s="88"/>
      <c r="B8" s="152"/>
      <c r="C8" s="153" t="s">
        <v>57</v>
      </c>
      <c r="D8" s="88"/>
      <c r="E8" s="172">
        <v>1695300.2278799999</v>
      </c>
      <c r="F8"/>
      <c r="G8" s="172">
        <v>1626885.7080899996</v>
      </c>
      <c r="H8"/>
      <c r="I8" s="189">
        <v>4.2052443788642258</v>
      </c>
    </row>
    <row r="9" spans="1:9" ht="12.75" x14ac:dyDescent="0.2">
      <c r="A9" s="88"/>
      <c r="B9" s="152"/>
      <c r="C9" s="153" t="s">
        <v>58</v>
      </c>
      <c r="D9" s="88"/>
      <c r="E9" s="172">
        <v>2846588.0461300001</v>
      </c>
      <c r="F9"/>
      <c r="G9" s="172">
        <v>2649478.7037900006</v>
      </c>
      <c r="H9"/>
      <c r="I9" s="189">
        <v>7.4395518657327075</v>
      </c>
    </row>
    <row r="10" spans="1:9" ht="12.75" x14ac:dyDescent="0.2">
      <c r="A10" s="88"/>
      <c r="B10" s="152"/>
      <c r="C10" s="153" t="s">
        <v>59</v>
      </c>
      <c r="D10" s="88"/>
      <c r="E10" s="172">
        <v>125391.04131000002</v>
      </c>
      <c r="F10"/>
      <c r="G10" s="172">
        <v>125647.66137</v>
      </c>
      <c r="H10"/>
      <c r="I10" s="189">
        <v>-0.20423783236546145</v>
      </c>
    </row>
    <row r="11" spans="1:9" ht="12.75" x14ac:dyDescent="0.2">
      <c r="A11" s="88"/>
      <c r="B11" s="152"/>
      <c r="C11" s="153" t="s">
        <v>60</v>
      </c>
      <c r="D11" s="88"/>
      <c r="E11" s="172">
        <v>2741293.4049800001</v>
      </c>
      <c r="F11"/>
      <c r="G11" s="172">
        <v>2696954.1903199996</v>
      </c>
      <c r="H11"/>
      <c r="I11" s="189">
        <v>1.6440477490920813</v>
      </c>
    </row>
    <row r="12" spans="1:9" ht="19.5" customHeight="1" x14ac:dyDescent="0.2">
      <c r="A12" s="88"/>
      <c r="B12" s="343" t="s">
        <v>61</v>
      </c>
      <c r="C12" s="344"/>
      <c r="D12" s="88"/>
      <c r="E12" s="171">
        <v>784311.65665999986</v>
      </c>
      <c r="F12"/>
      <c r="G12" s="171">
        <v>-772637.46129000001</v>
      </c>
      <c r="H12"/>
      <c r="I12" s="189" t="s">
        <v>203</v>
      </c>
    </row>
    <row r="13" spans="1:9" ht="19.5" customHeight="1" x14ac:dyDescent="0.2">
      <c r="A13" s="88"/>
      <c r="B13" s="343" t="s">
        <v>62</v>
      </c>
      <c r="C13" s="344"/>
      <c r="D13" s="88"/>
      <c r="E13" s="171">
        <v>100971.88631999999</v>
      </c>
      <c r="F13"/>
      <c r="G13" s="171">
        <v>40885.12889</v>
      </c>
      <c r="H13"/>
      <c r="I13" s="212">
        <v>146.96482330204046</v>
      </c>
    </row>
    <row r="14" spans="1:9" ht="19.5" customHeight="1" x14ac:dyDescent="0.2">
      <c r="A14" s="88"/>
      <c r="B14" s="343" t="s">
        <v>63</v>
      </c>
      <c r="C14" s="344"/>
      <c r="D14" s="88"/>
      <c r="E14" s="171">
        <v>357500.62307999993</v>
      </c>
      <c r="F14"/>
      <c r="G14" s="171">
        <v>322751.96612</v>
      </c>
      <c r="H14"/>
      <c r="I14" s="212">
        <v>10.766365694912693</v>
      </c>
    </row>
    <row r="15" spans="1:9" ht="12.75" x14ac:dyDescent="0.2">
      <c r="A15" s="88"/>
      <c r="B15" s="263"/>
      <c r="C15" s="153" t="s">
        <v>64</v>
      </c>
      <c r="D15" s="88"/>
      <c r="E15" s="172">
        <v>78678.779779999997</v>
      </c>
      <c r="F15"/>
      <c r="G15" s="172">
        <v>62756.862659999999</v>
      </c>
      <c r="H15"/>
      <c r="I15" s="189">
        <v>25.370798419705444</v>
      </c>
    </row>
    <row r="16" spans="1:9" ht="12.75" x14ac:dyDescent="0.2">
      <c r="A16" s="88"/>
      <c r="B16" s="263"/>
      <c r="C16" s="153" t="s">
        <v>65</v>
      </c>
      <c r="D16" s="88"/>
      <c r="E16" s="172">
        <v>278821.84329999995</v>
      </c>
      <c r="F16"/>
      <c r="G16" s="172">
        <v>259995.10345999998</v>
      </c>
      <c r="H16"/>
      <c r="I16" s="189">
        <v>7.2411901568355752</v>
      </c>
    </row>
    <row r="17" spans="1:10" ht="19.5" customHeight="1" x14ac:dyDescent="0.2">
      <c r="A17" s="88"/>
      <c r="B17" s="345" t="s">
        <v>66</v>
      </c>
      <c r="C17" s="346"/>
      <c r="D17" s="88"/>
      <c r="E17" s="171">
        <v>527782.91989999998</v>
      </c>
      <c r="F17"/>
      <c r="G17" s="171">
        <v>-1054504.29852</v>
      </c>
      <c r="H17"/>
      <c r="I17" s="189" t="s">
        <v>203</v>
      </c>
    </row>
    <row r="18" spans="1:10" ht="19.5" customHeight="1" x14ac:dyDescent="0.2">
      <c r="A18" s="88"/>
      <c r="B18" s="343" t="s">
        <v>67</v>
      </c>
      <c r="C18" s="344"/>
      <c r="D18" s="88"/>
      <c r="E18" s="171">
        <v>11475.157490000005</v>
      </c>
      <c r="F18"/>
      <c r="G18" s="171">
        <v>-36962.242299999998</v>
      </c>
      <c r="H18"/>
      <c r="I18" s="250" t="s">
        <v>199</v>
      </c>
    </row>
    <row r="19" spans="1:10" ht="12.75" x14ac:dyDescent="0.2">
      <c r="A19" s="88"/>
      <c r="B19" s="263"/>
      <c r="C19" s="153" t="s">
        <v>68</v>
      </c>
      <c r="D19" s="88"/>
      <c r="E19" s="172">
        <v>53609.1734</v>
      </c>
      <c r="F19"/>
      <c r="G19" s="172">
        <v>10394.92052</v>
      </c>
      <c r="H19"/>
      <c r="I19" s="189">
        <v>415.72470705143979</v>
      </c>
    </row>
    <row r="20" spans="1:10" ht="12.75" x14ac:dyDescent="0.2">
      <c r="A20" s="88"/>
      <c r="B20" s="263"/>
      <c r="C20" s="153" t="s">
        <v>69</v>
      </c>
      <c r="D20" s="88"/>
      <c r="E20" s="172">
        <v>42134.015909999995</v>
      </c>
      <c r="F20"/>
      <c r="G20" s="172">
        <v>47357.162819999998</v>
      </c>
      <c r="H20"/>
      <c r="I20" s="189">
        <v>-11.029264843953346</v>
      </c>
    </row>
    <row r="21" spans="1:10" ht="19.5" customHeight="1" x14ac:dyDescent="0.2">
      <c r="A21" s="88"/>
      <c r="B21" s="343" t="s">
        <v>70</v>
      </c>
      <c r="C21" s="344"/>
      <c r="D21" s="88"/>
      <c r="E21" s="171">
        <v>694943.16894999985</v>
      </c>
      <c r="F21"/>
      <c r="G21" s="171">
        <v>265237.68832999992</v>
      </c>
      <c r="H21"/>
      <c r="I21" s="212">
        <v>162.00770083826649</v>
      </c>
    </row>
    <row r="22" spans="1:10" ht="12.75" x14ac:dyDescent="0.2">
      <c r="A22" s="88"/>
      <c r="B22" s="263"/>
      <c r="C22" s="153" t="s">
        <v>71</v>
      </c>
      <c r="D22" s="88"/>
      <c r="E22" s="172">
        <v>1165109.8356199998</v>
      </c>
      <c r="F22"/>
      <c r="G22" s="172">
        <v>882009.35499999998</v>
      </c>
      <c r="H22"/>
      <c r="I22" s="189">
        <v>32.097219719398538</v>
      </c>
    </row>
    <row r="23" spans="1:10" ht="12.75" x14ac:dyDescent="0.2">
      <c r="A23" s="88"/>
      <c r="B23" s="263"/>
      <c r="C23" s="153" t="s">
        <v>72</v>
      </c>
      <c r="D23" s="88"/>
      <c r="E23" s="174">
        <v>470166.66667000001</v>
      </c>
      <c r="F23"/>
      <c r="G23" s="174">
        <v>616771.66667000006</v>
      </c>
      <c r="H23"/>
      <c r="I23" s="189">
        <v>-23.76973650419648</v>
      </c>
    </row>
    <row r="24" spans="1:10" ht="19.5" customHeight="1" x14ac:dyDescent="0.2">
      <c r="A24" s="88"/>
      <c r="B24" s="343" t="s">
        <v>73</v>
      </c>
      <c r="C24" s="344"/>
      <c r="D24" s="88"/>
      <c r="E24" s="171">
        <v>1234201.2463399998</v>
      </c>
      <c r="F24"/>
      <c r="G24" s="171">
        <v>-826228.85249000008</v>
      </c>
      <c r="H24"/>
      <c r="I24" s="189" t="s">
        <v>199</v>
      </c>
    </row>
    <row r="25" spans="1:10" ht="12.75" x14ac:dyDescent="0.2">
      <c r="A25" s="88"/>
      <c r="B25" s="263"/>
      <c r="C25" s="153" t="s">
        <v>74</v>
      </c>
      <c r="D25" s="88"/>
      <c r="E25" s="172">
        <v>191549.39662000071</v>
      </c>
      <c r="F25"/>
      <c r="G25" s="172">
        <v>189899.2145299986</v>
      </c>
      <c r="H25"/>
      <c r="I25" s="189">
        <v>0.8689778386320901</v>
      </c>
      <c r="J25" s="211"/>
    </row>
    <row r="26" spans="1:10" ht="12.75" x14ac:dyDescent="0.2">
      <c r="A26" s="88"/>
      <c r="B26" s="263"/>
      <c r="C26" s="153" t="s">
        <v>75</v>
      </c>
      <c r="D26" s="88"/>
      <c r="E26" s="172">
        <v>819668.24587000161</v>
      </c>
      <c r="F26"/>
      <c r="G26" s="172">
        <v>15868.393419999629</v>
      </c>
      <c r="H26"/>
      <c r="I26" s="189">
        <v>5065.414192699167</v>
      </c>
    </row>
    <row r="27" spans="1:10" ht="30" customHeight="1" x14ac:dyDescent="0.2">
      <c r="A27" s="88"/>
      <c r="B27" s="349" t="s">
        <v>76</v>
      </c>
      <c r="C27" s="350"/>
      <c r="D27" s="88"/>
      <c r="E27" s="175">
        <v>606082.39708999894</v>
      </c>
      <c r="F27"/>
      <c r="G27" s="175">
        <v>-652198.03138000111</v>
      </c>
      <c r="H27"/>
      <c r="I27" s="236" t="s">
        <v>203</v>
      </c>
    </row>
    <row r="28" spans="1:10" s="209" customFormat="1" ht="23.45" customHeight="1" x14ac:dyDescent="0.2">
      <c r="B28" s="347"/>
      <c r="C28" s="348"/>
      <c r="D28" s="348"/>
      <c r="E28" s="348"/>
      <c r="F28" s="348"/>
      <c r="G28" s="348"/>
      <c r="H28" s="348"/>
      <c r="I28" s="348"/>
      <c r="J28" s="210"/>
    </row>
    <row r="29" spans="1:10" ht="19.899999999999999" customHeight="1" x14ac:dyDescent="0.2">
      <c r="C29" s="200" t="s">
        <v>43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1"/>
  <sheetViews>
    <sheetView showGridLines="0" showZeros="0" zoomScaleNormal="100" workbookViewId="0">
      <pane xSplit="2" ySplit="5" topLeftCell="C63" activePane="bottomRight" state="frozen"/>
      <selection pane="topRight" activeCell="N32" activeCellId="1" sqref="U1 N32"/>
      <selection pane="bottomLeft" activeCell="N32" activeCellId="1" sqref="U1 N32"/>
      <selection pane="bottomRight" activeCell="B89" sqref="B89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1.140625" style="62" customWidth="1"/>
    <col min="8" max="13" width="10.28515625" style="62" customWidth="1"/>
    <col min="14" max="14" width="13" style="62" customWidth="1"/>
    <col min="15" max="15" width="6.7109375" style="59" customWidth="1"/>
    <col min="16" max="16384" width="11.42578125" style="59"/>
  </cols>
  <sheetData>
    <row r="1" spans="1:255" s="194" customFormat="1" x14ac:dyDescent="0.2">
      <c r="B1" s="194" t="s">
        <v>1</v>
      </c>
      <c r="N1" s="195" t="str">
        <f>Índice!B8</f>
        <v>3er Trimestre 2021</v>
      </c>
    </row>
    <row r="2" spans="1:255" ht="18" customHeight="1" x14ac:dyDescent="0.2">
      <c r="A2" s="57"/>
      <c r="B2" s="108" t="s">
        <v>77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spans="1:255" ht="13.5" customHeight="1" x14ac:dyDescent="0.2">
      <c r="A3" s="57"/>
      <c r="B3" s="109" t="s">
        <v>78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255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840192</v>
      </c>
      <c r="D7" s="217">
        <v>140625</v>
      </c>
      <c r="E7" s="217">
        <v>176867</v>
      </c>
      <c r="F7" s="217">
        <v>1984272</v>
      </c>
      <c r="G7" s="217">
        <v>3141956</v>
      </c>
      <c r="H7" s="217">
        <v>286425</v>
      </c>
      <c r="I7" s="217">
        <v>326963</v>
      </c>
      <c r="J7" s="217">
        <v>613388</v>
      </c>
      <c r="K7" s="217">
        <v>117658</v>
      </c>
      <c r="L7" s="217">
        <v>213456</v>
      </c>
      <c r="M7" s="217">
        <v>331113</v>
      </c>
      <c r="N7" s="218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918256</v>
      </c>
      <c r="D8" s="217">
        <v>246469</v>
      </c>
      <c r="E8" s="217">
        <v>174174</v>
      </c>
      <c r="F8" s="217">
        <v>2036006</v>
      </c>
      <c r="G8" s="217">
        <v>3374906</v>
      </c>
      <c r="H8" s="217">
        <v>269861</v>
      </c>
      <c r="I8" s="217">
        <v>361766</v>
      </c>
      <c r="J8" s="217">
        <v>631627</v>
      </c>
      <c r="K8" s="217">
        <v>76154</v>
      </c>
      <c r="L8" s="217">
        <v>179648</v>
      </c>
      <c r="M8" s="217">
        <v>255802</v>
      </c>
      <c r="N8" s="218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973395</v>
      </c>
      <c r="D9" s="217">
        <v>262597</v>
      </c>
      <c r="E9" s="217">
        <v>161370</v>
      </c>
      <c r="F9" s="217">
        <v>2056212</v>
      </c>
      <c r="G9" s="217">
        <v>3453574</v>
      </c>
      <c r="H9" s="217">
        <v>224496</v>
      </c>
      <c r="I9" s="217">
        <v>495571</v>
      </c>
      <c r="J9" s="217">
        <v>720067</v>
      </c>
      <c r="K9" s="217">
        <v>83511</v>
      </c>
      <c r="L9" s="217">
        <v>71671</v>
      </c>
      <c r="M9" s="217">
        <v>155182</v>
      </c>
      <c r="N9" s="218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1033048</v>
      </c>
      <c r="D10" s="217">
        <v>1313780</v>
      </c>
      <c r="E10" s="217">
        <v>146018</v>
      </c>
      <c r="F10" s="217">
        <v>1134042</v>
      </c>
      <c r="G10" s="217">
        <v>3626887</v>
      </c>
      <c r="H10" s="217">
        <v>218996</v>
      </c>
      <c r="I10" s="217">
        <v>510711</v>
      </c>
      <c r="J10" s="217">
        <v>729707</v>
      </c>
      <c r="K10" s="217">
        <v>101206</v>
      </c>
      <c r="L10" s="217">
        <v>191122</v>
      </c>
      <c r="M10" s="217">
        <v>292328</v>
      </c>
      <c r="N10" s="218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1167562</v>
      </c>
      <c r="D11" s="217">
        <v>1367809</v>
      </c>
      <c r="E11" s="217">
        <v>118840</v>
      </c>
      <c r="F11" s="217">
        <v>1188953</v>
      </c>
      <c r="G11" s="217">
        <v>3843164</v>
      </c>
      <c r="H11" s="217">
        <v>201027</v>
      </c>
      <c r="I11" s="217">
        <v>453269</v>
      </c>
      <c r="J11" s="217">
        <v>654296</v>
      </c>
      <c r="K11" s="217">
        <v>175958</v>
      </c>
      <c r="L11" s="217">
        <v>311024</v>
      </c>
      <c r="M11" s="217">
        <v>486982</v>
      </c>
      <c r="N11" s="218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1155613</v>
      </c>
      <c r="D12" s="217">
        <v>1470537</v>
      </c>
      <c r="E12" s="217">
        <v>101461</v>
      </c>
      <c r="F12" s="217">
        <v>1304611</v>
      </c>
      <c r="G12" s="217">
        <v>4032222</v>
      </c>
      <c r="H12" s="217">
        <v>221118</v>
      </c>
      <c r="I12" s="217">
        <v>530010</v>
      </c>
      <c r="J12" s="217">
        <v>751128</v>
      </c>
      <c r="K12" s="217">
        <v>183573</v>
      </c>
      <c r="L12" s="217">
        <v>330557</v>
      </c>
      <c r="M12" s="217">
        <v>514130</v>
      </c>
      <c r="N12" s="218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1237103</v>
      </c>
      <c r="D13" s="217">
        <v>1638897</v>
      </c>
      <c r="E13" s="217">
        <v>84969</v>
      </c>
      <c r="F13" s="217">
        <v>1392055</v>
      </c>
      <c r="G13" s="217">
        <v>4353025</v>
      </c>
      <c r="H13" s="217">
        <v>229305</v>
      </c>
      <c r="I13" s="217">
        <v>531503</v>
      </c>
      <c r="J13" s="217">
        <v>760809</v>
      </c>
      <c r="K13" s="217">
        <v>220006</v>
      </c>
      <c r="L13" s="217">
        <v>390658</v>
      </c>
      <c r="M13" s="217">
        <v>610664</v>
      </c>
      <c r="N13" s="218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1288433</v>
      </c>
      <c r="D14" s="217">
        <v>1817468</v>
      </c>
      <c r="E14" s="217">
        <v>59498</v>
      </c>
      <c r="F14" s="217">
        <v>1591812</v>
      </c>
      <c r="G14" s="217">
        <v>4757212</v>
      </c>
      <c r="H14" s="217">
        <v>233963</v>
      </c>
      <c r="I14" s="217">
        <v>553511</v>
      </c>
      <c r="J14" s="217">
        <v>787474</v>
      </c>
      <c r="K14" s="217">
        <v>259160</v>
      </c>
      <c r="L14" s="217">
        <v>222461</v>
      </c>
      <c r="M14" s="217">
        <v>481620</v>
      </c>
      <c r="N14" s="218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219" t="s">
        <v>103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1348434.1883399999</v>
      </c>
      <c r="D18" s="217">
        <v>1974442.8287599999</v>
      </c>
      <c r="E18" s="217">
        <v>69564.436310000005</v>
      </c>
      <c r="F18" s="217">
        <v>1861173.28149</v>
      </c>
      <c r="G18" s="217">
        <v>5253614.7348999996</v>
      </c>
      <c r="H18" s="217">
        <v>239035.02827000001</v>
      </c>
      <c r="I18" s="217">
        <v>574822.55500000005</v>
      </c>
      <c r="J18" s="217">
        <v>813857.58327000006</v>
      </c>
      <c r="K18" s="217">
        <v>196111.84375999999</v>
      </c>
      <c r="L18" s="217">
        <v>128922.3251</v>
      </c>
      <c r="M18" s="217">
        <v>325034.16885999998</v>
      </c>
      <c r="N18" s="218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219" t="s">
        <v>107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1392779</v>
      </c>
      <c r="D22" s="217">
        <v>2108648</v>
      </c>
      <c r="E22" s="217">
        <v>71715</v>
      </c>
      <c r="F22" s="217">
        <v>2078100</v>
      </c>
      <c r="G22" s="217">
        <v>5651242</v>
      </c>
      <c r="H22" s="217">
        <v>246983</v>
      </c>
      <c r="I22" s="217">
        <v>573826</v>
      </c>
      <c r="J22" s="217">
        <v>820809</v>
      </c>
      <c r="K22" s="217">
        <v>137321</v>
      </c>
      <c r="L22" s="217">
        <v>115935</v>
      </c>
      <c r="M22" s="217">
        <v>253256</v>
      </c>
      <c r="N22" s="218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219" t="s">
        <v>111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1468517.966</v>
      </c>
      <c r="D26" s="217">
        <v>2256781.3050000002</v>
      </c>
      <c r="E26" s="217">
        <v>60129.425000000003</v>
      </c>
      <c r="F26" s="217">
        <v>2290310.4219999998</v>
      </c>
      <c r="G26" s="217">
        <v>6075739.1179999998</v>
      </c>
      <c r="H26" s="217">
        <v>271504.891</v>
      </c>
      <c r="I26" s="217">
        <v>569532.11495000008</v>
      </c>
      <c r="J26" s="217">
        <v>841037.00595000014</v>
      </c>
      <c r="K26" s="217">
        <v>165416.29058999999</v>
      </c>
      <c r="L26" s="217">
        <v>230718.63018000001</v>
      </c>
      <c r="M26" s="217">
        <v>396134.92076999997</v>
      </c>
      <c r="N26" s="218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219" t="s">
        <v>115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">
      <c r="A30" s="66"/>
      <c r="B30" s="216" t="s">
        <v>116</v>
      </c>
      <c r="C30" s="217">
        <v>1553899.4210000001</v>
      </c>
      <c r="D30" s="217">
        <v>2461989.128</v>
      </c>
      <c r="E30" s="217">
        <v>42363.413</v>
      </c>
      <c r="F30" s="217">
        <v>2480229.5490000001</v>
      </c>
      <c r="G30" s="217">
        <v>6538481.5109999999</v>
      </c>
      <c r="H30" s="217">
        <v>280433.58799999999</v>
      </c>
      <c r="I30" s="217">
        <v>634023.76500000001</v>
      </c>
      <c r="J30" s="217">
        <v>914457.353</v>
      </c>
      <c r="K30" s="217">
        <v>134817.37100000001</v>
      </c>
      <c r="L30" s="217">
        <v>183182.179</v>
      </c>
      <c r="M30" s="217">
        <v>317999.55</v>
      </c>
      <c r="N30" s="218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219" t="s">
        <v>119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1688303.9069999999</v>
      </c>
      <c r="D34" s="217">
        <v>2751917.895</v>
      </c>
      <c r="E34" s="217">
        <v>29128.455000000002</v>
      </c>
      <c r="F34" s="217">
        <v>2718063.2280000001</v>
      </c>
      <c r="G34" s="217">
        <v>7187413.4850000003</v>
      </c>
      <c r="H34" s="217">
        <v>316100.43900000001</v>
      </c>
      <c r="I34" s="217">
        <v>679754.80700000003</v>
      </c>
      <c r="J34" s="217">
        <v>995855.24600000004</v>
      </c>
      <c r="K34" s="217">
        <v>185101.84299999999</v>
      </c>
      <c r="L34" s="217">
        <v>216515.51199999999</v>
      </c>
      <c r="M34" s="217">
        <v>401617.35499999998</v>
      </c>
      <c r="N34" s="218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219" t="s">
        <v>123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1815082.6869999999</v>
      </c>
      <c r="D38" s="217">
        <v>3072013.2510000002</v>
      </c>
      <c r="E38" s="217">
        <v>17659.73</v>
      </c>
      <c r="F38" s="217">
        <v>2887679.426</v>
      </c>
      <c r="G38" s="217">
        <v>7792435.0940000005</v>
      </c>
      <c r="H38" s="217">
        <v>317645.99</v>
      </c>
      <c r="I38" s="217">
        <v>925425.58700000006</v>
      </c>
      <c r="J38" s="217">
        <v>1243071.577</v>
      </c>
      <c r="K38" s="217">
        <v>104924.56200000001</v>
      </c>
      <c r="L38" s="217">
        <v>176869.08799999999</v>
      </c>
      <c r="M38" s="217">
        <v>281793.65000000002</v>
      </c>
      <c r="N38" s="218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219" t="s">
        <v>127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1930850.8359999999</v>
      </c>
      <c r="D42" s="217">
        <v>3383809.8560000001</v>
      </c>
      <c r="E42" s="217">
        <v>24388.558000000001</v>
      </c>
      <c r="F42" s="217">
        <v>3261843.176</v>
      </c>
      <c r="G42" s="217">
        <v>8600892.425999999</v>
      </c>
      <c r="H42" s="217">
        <v>350732.641</v>
      </c>
      <c r="I42" s="217">
        <v>1059523.1100000001</v>
      </c>
      <c r="J42" s="217">
        <v>1410255.7510000002</v>
      </c>
      <c r="K42" s="217">
        <v>232208.94699999999</v>
      </c>
      <c r="L42" s="217">
        <v>61150</v>
      </c>
      <c r="M42" s="217">
        <v>293358.94699999999</v>
      </c>
      <c r="N42" s="218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219" t="s">
        <v>131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1915485.0419999999</v>
      </c>
      <c r="D46" s="217">
        <v>3378408.699</v>
      </c>
      <c r="E46" s="217">
        <v>81412.595000000001</v>
      </c>
      <c r="F46" s="217">
        <v>3178090</v>
      </c>
      <c r="G46" s="217">
        <v>8553396.3359999992</v>
      </c>
      <c r="H46" s="217">
        <v>433462.33600000001</v>
      </c>
      <c r="I46" s="217">
        <v>1101892.4939999999</v>
      </c>
      <c r="J46" s="217">
        <v>1535354.83</v>
      </c>
      <c r="K46" s="217">
        <v>115155.251</v>
      </c>
      <c r="L46" s="217">
        <v>123650</v>
      </c>
      <c r="M46" s="217">
        <v>238805.25099999999</v>
      </c>
      <c r="N46" s="218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219" t="s">
        <v>135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1905886.5430000001</v>
      </c>
      <c r="D50" s="217">
        <v>3349017.6869999999</v>
      </c>
      <c r="E50" s="217">
        <v>151704.68299999999</v>
      </c>
      <c r="F50" s="217">
        <v>3316873.071</v>
      </c>
      <c r="G50" s="217">
        <v>8723481.9840000011</v>
      </c>
      <c r="H50" s="217">
        <v>444611.75</v>
      </c>
      <c r="I50" s="217">
        <v>730068.80500000005</v>
      </c>
      <c r="J50" s="217">
        <v>1174680.5550000002</v>
      </c>
      <c r="K50" s="217">
        <v>105550.652</v>
      </c>
      <c r="L50" s="217">
        <v>169483.33300000001</v>
      </c>
      <c r="M50" s="217">
        <v>275033.98499999999</v>
      </c>
      <c r="N50" s="218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219" t="s">
        <v>139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1781937</v>
      </c>
      <c r="D54" s="217">
        <v>3257516</v>
      </c>
      <c r="E54" s="217">
        <v>196679.00599999999</v>
      </c>
      <c r="F54" s="217">
        <v>3458134.9210000001</v>
      </c>
      <c r="G54" s="217">
        <v>8694266.9270000011</v>
      </c>
      <c r="H54" s="217">
        <v>519081.01299999998</v>
      </c>
      <c r="I54" s="217">
        <v>783579.52</v>
      </c>
      <c r="J54" s="217">
        <v>1302660.5330000001</v>
      </c>
      <c r="K54" s="217">
        <v>73510.724000000002</v>
      </c>
      <c r="L54" s="217">
        <v>174483.33300000001</v>
      </c>
      <c r="M54" s="217">
        <v>247994.05700000003</v>
      </c>
      <c r="N54" s="218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1867851.85</v>
      </c>
      <c r="D58" s="217">
        <v>3201299.3110000002</v>
      </c>
      <c r="E58" s="217">
        <v>221983.58600000001</v>
      </c>
      <c r="F58" s="217">
        <v>3002978.8289999999</v>
      </c>
      <c r="G58" s="217">
        <v>8294113.5760000004</v>
      </c>
      <c r="H58" s="217">
        <v>452645.57199999999</v>
      </c>
      <c r="I58" s="217">
        <v>457689.78899999999</v>
      </c>
      <c r="J58" s="217">
        <v>910335.36100000003</v>
      </c>
      <c r="K58" s="217">
        <v>175087.361</v>
      </c>
      <c r="L58" s="217">
        <v>199928.33300000001</v>
      </c>
      <c r="M58" s="217">
        <v>375015.69400000002</v>
      </c>
      <c r="N58" s="218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1884605.1769999999</v>
      </c>
      <c r="D62" s="217">
        <v>3285697.9619999998</v>
      </c>
      <c r="E62" s="217">
        <v>251774.04399999999</v>
      </c>
      <c r="F62" s="217">
        <v>3133802.7659999998</v>
      </c>
      <c r="G62" s="217">
        <v>8555879.9489999991</v>
      </c>
      <c r="H62" s="217">
        <v>332039.98300000001</v>
      </c>
      <c r="I62" s="217">
        <v>600792.88899999997</v>
      </c>
      <c r="J62" s="217">
        <v>932832.87199999997</v>
      </c>
      <c r="K62" s="217">
        <v>85020.076000000001</v>
      </c>
      <c r="L62" s="217">
        <v>479804.79100000003</v>
      </c>
      <c r="M62" s="217">
        <v>564824.86700000009</v>
      </c>
      <c r="N62" s="218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1929534.4790000001</v>
      </c>
      <c r="D66" s="217">
        <v>3308818.9049999998</v>
      </c>
      <c r="E66" s="217">
        <v>231054.58799999999</v>
      </c>
      <c r="F66" s="217">
        <v>3183751.6710000001</v>
      </c>
      <c r="G66" s="217">
        <v>8653159.6429999992</v>
      </c>
      <c r="H66" s="217">
        <v>206942.022</v>
      </c>
      <c r="I66" s="217">
        <v>542081.41799999995</v>
      </c>
      <c r="J66" s="217">
        <v>749023.44</v>
      </c>
      <c r="K66" s="217">
        <v>72965.297999999995</v>
      </c>
      <c r="L66" s="217">
        <v>686326.00300000003</v>
      </c>
      <c r="M66" s="217">
        <v>759291.30099999998</v>
      </c>
      <c r="N66" s="218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219" t="s">
        <v>155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1972076.16</v>
      </c>
      <c r="D70" s="217">
        <v>3388325.13</v>
      </c>
      <c r="E70" s="217">
        <v>201624.44200000001</v>
      </c>
      <c r="F70" s="217">
        <v>3308510.96</v>
      </c>
      <c r="G70" s="217">
        <f t="shared" si="0"/>
        <v>8870536.6919999998</v>
      </c>
      <c r="H70" s="217">
        <v>228923.68599999999</v>
      </c>
      <c r="I70" s="217">
        <v>581564.61600000004</v>
      </c>
      <c r="J70" s="217">
        <f t="shared" si="1"/>
        <v>810488.30200000003</v>
      </c>
      <c r="K70" s="217">
        <v>111283.289</v>
      </c>
      <c r="L70" s="217">
        <v>572330.61499999999</v>
      </c>
      <c r="M70" s="217">
        <f t="shared" si="2"/>
        <v>683613.90399999998</v>
      </c>
      <c r="N70" s="218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219" t="s">
        <v>157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219" t="s">
        <v>158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219" t="s">
        <v>159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2020970.7442599998</v>
      </c>
      <c r="D74" s="217">
        <v>3448880.7535499996</v>
      </c>
      <c r="E74" s="217">
        <v>185398.24828</v>
      </c>
      <c r="F74" s="217">
        <v>3509834.6214099997</v>
      </c>
      <c r="G74" s="217">
        <f t="shared" ref="G74" si="5">SUM(C74:F74)</f>
        <v>9165084.3674999997</v>
      </c>
      <c r="H74" s="217">
        <v>202005.91898999998</v>
      </c>
      <c r="I74" s="217">
        <v>697675.08358999994</v>
      </c>
      <c r="J74" s="217">
        <f t="shared" ref="J74:J76" si="6">SUM(H74:I74)</f>
        <v>899681.00257999985</v>
      </c>
      <c r="K74" s="217">
        <v>104945.44999000001</v>
      </c>
      <c r="L74" s="217">
        <v>654023.30734000006</v>
      </c>
      <c r="M74" s="217">
        <f t="shared" ref="M74" si="7">SUM(K74:L74)</f>
        <v>758968.75733000005</v>
      </c>
      <c r="N74" s="218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219" t="s">
        <v>161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19" t="s">
        <v>162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19" t="s">
        <v>163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2043783.91</v>
      </c>
      <c r="D78" s="217">
        <v>3524471.1359999999</v>
      </c>
      <c r="E78" s="217">
        <v>180110.524</v>
      </c>
      <c r="F78" s="217">
        <v>3383589.102</v>
      </c>
      <c r="G78" s="217">
        <v>9131954.6720000003</v>
      </c>
      <c r="H78" s="217">
        <v>178621.628</v>
      </c>
      <c r="I78" s="217">
        <v>694347.19799999997</v>
      </c>
      <c r="J78" s="217">
        <v>872968.826</v>
      </c>
      <c r="K78" s="217">
        <v>97619.278000000006</v>
      </c>
      <c r="L78" s="217">
        <v>1215003.048</v>
      </c>
      <c r="M78" s="217">
        <v>1312622.3259999999</v>
      </c>
      <c r="N78" s="218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219" t="s">
        <v>165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219" t="s">
        <v>166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6" t="s">
        <v>201</v>
      </c>
      <c r="C82" s="217">
        <v>2161268</v>
      </c>
      <c r="D82" s="217">
        <v>3702055</v>
      </c>
      <c r="E82" s="217">
        <v>178698</v>
      </c>
      <c r="F82" s="217">
        <v>3486252</v>
      </c>
      <c r="G82" s="217">
        <v>9528273</v>
      </c>
      <c r="H82" s="217">
        <v>135067</v>
      </c>
      <c r="I82" s="217">
        <v>701507</v>
      </c>
      <c r="J82" s="217">
        <v>836575</v>
      </c>
      <c r="K82" s="217">
        <v>314033</v>
      </c>
      <c r="L82" s="217">
        <v>1359776</v>
      </c>
      <c r="M82" s="217">
        <v>1673809</v>
      </c>
      <c r="N82" s="218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6" customFormat="1" ht="14.1" customHeight="1" x14ac:dyDescent="0.2">
      <c r="A83" s="293"/>
      <c r="B83" s="219" t="s">
        <v>202</v>
      </c>
      <c r="C83" s="297">
        <v>505018.85009000002</v>
      </c>
      <c r="D83" s="297">
        <v>913663.97620999999</v>
      </c>
      <c r="E83" s="297">
        <v>44065.794780000004</v>
      </c>
      <c r="F83" s="297">
        <v>1018186.1776999999</v>
      </c>
      <c r="G83" s="297">
        <v>2480934.7987799998</v>
      </c>
      <c r="H83" s="297">
        <v>5092.4111800000001</v>
      </c>
      <c r="I83" s="297">
        <v>72882.672409999999</v>
      </c>
      <c r="J83" s="297">
        <v>77975.083589999995</v>
      </c>
      <c r="K83" s="297">
        <v>1491.49928</v>
      </c>
      <c r="L83" s="297">
        <v>436771.66667000001</v>
      </c>
      <c r="M83" s="297">
        <v>438263.16595</v>
      </c>
      <c r="N83" s="298">
        <v>2997173.0483199996</v>
      </c>
      <c r="O83" s="29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19" t="s">
        <v>204</v>
      </c>
      <c r="C84" s="297">
        <v>1116627.4796</v>
      </c>
      <c r="D84" s="297">
        <v>1821640.9448200001</v>
      </c>
      <c r="E84" s="297">
        <v>118289.19974000001</v>
      </c>
      <c r="F84" s="297">
        <v>1971604.3398999998</v>
      </c>
      <c r="G84" s="297">
        <v>5028161.9640600001</v>
      </c>
      <c r="H84" s="297">
        <v>42464.914739999993</v>
      </c>
      <c r="I84" s="297">
        <v>142697.75954</v>
      </c>
      <c r="J84" s="297">
        <v>185162.67427999998</v>
      </c>
      <c r="K84" s="297">
        <v>40399.342210000003</v>
      </c>
      <c r="L84" s="297">
        <v>556771.66667000006</v>
      </c>
      <c r="M84" s="297">
        <v>597171.0088800001</v>
      </c>
      <c r="N84" s="298">
        <v>5810495.6472200006</v>
      </c>
      <c r="O84" s="29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19" t="s">
        <v>205</v>
      </c>
      <c r="C85" s="297">
        <v>1626885.7080899996</v>
      </c>
      <c r="D85" s="297">
        <v>2649478.7037900006</v>
      </c>
      <c r="E85" s="297">
        <v>125647.66137</v>
      </c>
      <c r="F85" s="297">
        <v>2696954.1903199996</v>
      </c>
      <c r="G85" s="297">
        <v>7098966.2635699995</v>
      </c>
      <c r="H85" s="297">
        <v>62756.862659999999</v>
      </c>
      <c r="I85" s="297">
        <v>259995.10345999998</v>
      </c>
      <c r="J85" s="297">
        <v>322751.96612</v>
      </c>
      <c r="K85" s="297">
        <v>47357.162819999998</v>
      </c>
      <c r="L85" s="297">
        <v>616771.66667000006</v>
      </c>
      <c r="M85" s="297">
        <v>664128.82949000003</v>
      </c>
      <c r="N85" s="298">
        <v>8085847.0591799999</v>
      </c>
      <c r="O85" s="29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2242129.3060300001</v>
      </c>
      <c r="D86" s="217">
        <v>3958281.6309400001</v>
      </c>
      <c r="E86" s="217">
        <v>146018.18855000002</v>
      </c>
      <c r="F86" s="217">
        <v>3685859.9673200003</v>
      </c>
      <c r="G86" s="217">
        <v>10032289.092840001</v>
      </c>
      <c r="H86" s="217">
        <v>155054.18067000003</v>
      </c>
      <c r="I86" s="217">
        <v>685016.94186000002</v>
      </c>
      <c r="J86" s="217">
        <v>840071.12253000005</v>
      </c>
      <c r="K86" s="217">
        <v>220674.88099999999</v>
      </c>
      <c r="L86" s="217">
        <v>686639.30920000002</v>
      </c>
      <c r="M86" s="217">
        <v>907314.19020000007</v>
      </c>
      <c r="N86" s="218">
        <v>11779674.40557</v>
      </c>
      <c r="O86" s="29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19" t="s">
        <v>209</v>
      </c>
      <c r="C87" s="297">
        <v>524511.18350000004</v>
      </c>
      <c r="D87" s="297">
        <v>968625.09802999999</v>
      </c>
      <c r="E87" s="297">
        <v>32105.833340000005</v>
      </c>
      <c r="F87" s="297">
        <v>1020817.59846</v>
      </c>
      <c r="G87" s="297">
        <v>2546059.7133299997</v>
      </c>
      <c r="H87" s="297">
        <v>7644.6937300000009</v>
      </c>
      <c r="I87" s="297">
        <v>56767.808349999992</v>
      </c>
      <c r="J87" s="297">
        <v>64412.502079999991</v>
      </c>
      <c r="K87" s="297">
        <v>15873.37493</v>
      </c>
      <c r="L87" s="297">
        <v>36666.666669999999</v>
      </c>
      <c r="M87" s="297">
        <v>52540.041599999997</v>
      </c>
      <c r="N87" s="298">
        <v>2663012.2570099998</v>
      </c>
      <c r="O87" s="29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19" t="s">
        <v>210</v>
      </c>
      <c r="C88" s="297">
        <v>1166907.5909</v>
      </c>
      <c r="D88" s="297">
        <v>1973013.9485599999</v>
      </c>
      <c r="E88" s="297">
        <v>117126.91650000002</v>
      </c>
      <c r="F88" s="297">
        <v>2050922.6325200002</v>
      </c>
      <c r="G88" s="297">
        <v>5307971.0884799995</v>
      </c>
      <c r="H88" s="297">
        <v>52434.209470000002</v>
      </c>
      <c r="I88" s="297">
        <v>161184.17919999998</v>
      </c>
      <c r="J88" s="297">
        <v>213618.38866999999</v>
      </c>
      <c r="K88" s="297">
        <v>17333.046109999999</v>
      </c>
      <c r="L88" s="297">
        <v>410166.66667000001</v>
      </c>
      <c r="M88" s="297">
        <v>427499.71278</v>
      </c>
      <c r="N88" s="298">
        <v>5949089.1899299994</v>
      </c>
      <c r="O88" s="29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19" t="s">
        <v>212</v>
      </c>
      <c r="C89" s="297">
        <v>1695300.2278799999</v>
      </c>
      <c r="D89" s="297">
        <v>2846588.0461300001</v>
      </c>
      <c r="E89" s="297">
        <v>125391.04131000002</v>
      </c>
      <c r="F89" s="297">
        <v>2741293.4049800001</v>
      </c>
      <c r="G89" s="297">
        <v>7408572.7203000002</v>
      </c>
      <c r="H89" s="297">
        <v>78678.779779999997</v>
      </c>
      <c r="I89" s="297">
        <v>278821.84329999995</v>
      </c>
      <c r="J89" s="297">
        <v>357500.62307999993</v>
      </c>
      <c r="K89" s="297">
        <v>42134.015909999995</v>
      </c>
      <c r="L89" s="297">
        <v>470166.66667000001</v>
      </c>
      <c r="M89" s="297">
        <v>512300.68258000002</v>
      </c>
      <c r="N89" s="298">
        <v>8278374.0259600002</v>
      </c>
      <c r="O89" s="29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69" customFormat="1" ht="3.95" customHeight="1" x14ac:dyDescent="0.2">
      <c r="A90" s="70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</row>
    <row r="91" spans="1:255" ht="18" x14ac:dyDescent="0.2">
      <c r="B91" s="351" t="s">
        <v>43</v>
      </c>
      <c r="C91" s="351"/>
      <c r="E91" s="71"/>
    </row>
  </sheetData>
  <mergeCells count="1">
    <mergeCell ref="B91:C91"/>
  </mergeCells>
  <phoneticPr fontId="0" type="noConversion"/>
  <hyperlinks>
    <hyperlink ref="B91" location="Índice!A1" display="◄ volver al menu"/>
    <hyperlink ref="B91:C91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1"/>
  <sheetViews>
    <sheetView showGridLines="0" showZeros="0" zoomScaleNormal="100" workbookViewId="0">
      <pane xSplit="2" ySplit="5" topLeftCell="C63" activePane="bottomRight" state="frozen"/>
      <selection pane="topRight" activeCell="N32" activeCellId="1" sqref="U1 N32"/>
      <selection pane="bottomLeft" activeCell="N32" activeCellId="1" sqref="U1 N32"/>
      <selection pane="bottomRight" activeCell="B89" sqref="B89:O89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3" width="7.85546875" style="62" customWidth="1"/>
    <col min="4" max="5" width="9.7109375" style="62" customWidth="1"/>
    <col min="6" max="6" width="11.5703125" style="62" customWidth="1"/>
    <col min="7" max="7" width="9.7109375" style="62" customWidth="1"/>
    <col min="8" max="8" width="10.85546875" style="62" customWidth="1"/>
    <col min="9" max="10" width="9.7109375" style="62" customWidth="1"/>
    <col min="11" max="11" width="10.140625" style="62" customWidth="1"/>
    <col min="12" max="13" width="9.7109375" style="62" customWidth="1"/>
    <col min="14" max="14" width="10.140625" style="62" customWidth="1"/>
    <col min="15" max="15" width="12.85546875" style="62" customWidth="1"/>
    <col min="16" max="16" width="5.42578125" style="15" customWidth="1"/>
    <col min="17" max="19" width="11.42578125" style="15"/>
    <col min="20" max="20" width="16" style="15" customWidth="1"/>
    <col min="21" max="16384" width="11.42578125" style="15"/>
  </cols>
  <sheetData>
    <row r="1" spans="1:255" s="194" customFormat="1" x14ac:dyDescent="0.2">
      <c r="B1" s="194" t="s">
        <v>1</v>
      </c>
      <c r="O1" s="195" t="str">
        <f>Índice!B8</f>
        <v>3er Trimestre 2021</v>
      </c>
    </row>
    <row r="2" spans="1:255" s="59" customFormat="1" ht="18" customHeight="1" x14ac:dyDescent="0.2">
      <c r="A2" s="57"/>
      <c r="B2" s="108" t="s">
        <v>168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55" s="59" customFormat="1" ht="13.5" customHeight="1" x14ac:dyDescent="0.2">
      <c r="A3" s="57"/>
      <c r="B3" s="109" t="s">
        <v>169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 t="s">
        <v>178</v>
      </c>
      <c r="D7" s="217">
        <v>7078</v>
      </c>
      <c r="E7" s="217">
        <v>59716</v>
      </c>
      <c r="F7" s="217">
        <v>3354243</v>
      </c>
      <c r="G7" s="217">
        <v>36714</v>
      </c>
      <c r="H7" s="217">
        <v>3457751</v>
      </c>
      <c r="I7" s="217">
        <v>4685</v>
      </c>
      <c r="J7" s="217">
        <v>114490</v>
      </c>
      <c r="K7" s="217">
        <v>119175</v>
      </c>
      <c r="L7" s="217">
        <v>60072</v>
      </c>
      <c r="M7" s="217">
        <v>471124</v>
      </c>
      <c r="N7" s="217">
        <v>531196</v>
      </c>
      <c r="O7" s="218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 t="s">
        <v>178</v>
      </c>
      <c r="D8" s="217">
        <v>6454</v>
      </c>
      <c r="E8" s="217">
        <v>60211</v>
      </c>
      <c r="F8" s="217">
        <v>3851893</v>
      </c>
      <c r="G8" s="217">
        <v>28990</v>
      </c>
      <c r="H8" s="217">
        <v>3947548</v>
      </c>
      <c r="I8" s="217">
        <v>11606</v>
      </c>
      <c r="J8" s="217">
        <v>44175</v>
      </c>
      <c r="K8" s="217">
        <v>55781</v>
      </c>
      <c r="L8" s="217">
        <v>30002</v>
      </c>
      <c r="M8" s="217">
        <v>378638</v>
      </c>
      <c r="N8" s="217">
        <v>408640</v>
      </c>
      <c r="O8" s="218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 t="s">
        <v>178</v>
      </c>
      <c r="D9" s="217">
        <v>6625</v>
      </c>
      <c r="E9" s="217">
        <v>55987</v>
      </c>
      <c r="F9" s="217">
        <v>3895955</v>
      </c>
      <c r="G9" s="217">
        <v>27420</v>
      </c>
      <c r="H9" s="217">
        <v>3985987</v>
      </c>
      <c r="I9" s="217">
        <v>14348</v>
      </c>
      <c r="J9" s="217">
        <v>131170</v>
      </c>
      <c r="K9" s="217">
        <v>145518</v>
      </c>
      <c r="L9" s="217">
        <v>25645</v>
      </c>
      <c r="M9" s="217">
        <v>228385</v>
      </c>
      <c r="N9" s="217">
        <v>254030</v>
      </c>
      <c r="O9" s="218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 t="s">
        <v>178</v>
      </c>
      <c r="D10" s="217">
        <v>6735</v>
      </c>
      <c r="E10" s="217">
        <v>54729</v>
      </c>
      <c r="F10" s="217">
        <v>4395977</v>
      </c>
      <c r="G10" s="217">
        <v>26461</v>
      </c>
      <c r="H10" s="217">
        <v>4483901</v>
      </c>
      <c r="I10" s="217">
        <v>15426</v>
      </c>
      <c r="J10" s="217">
        <v>129726</v>
      </c>
      <c r="K10" s="217">
        <v>145152</v>
      </c>
      <c r="L10" s="217">
        <v>11053</v>
      </c>
      <c r="M10" s="217">
        <v>120202</v>
      </c>
      <c r="N10" s="217">
        <v>131255</v>
      </c>
      <c r="O10" s="218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 t="s">
        <v>178</v>
      </c>
      <c r="D11" s="217">
        <v>7011</v>
      </c>
      <c r="E11" s="217">
        <v>67229</v>
      </c>
      <c r="F11" s="217">
        <v>4803534</v>
      </c>
      <c r="G11" s="217">
        <v>25763</v>
      </c>
      <c r="H11" s="217">
        <v>4903538</v>
      </c>
      <c r="I11" s="217">
        <v>1176</v>
      </c>
      <c r="J11" s="217">
        <v>57345</v>
      </c>
      <c r="K11" s="217">
        <v>58522</v>
      </c>
      <c r="L11" s="217">
        <v>6462</v>
      </c>
      <c r="M11" s="217">
        <v>125000</v>
      </c>
      <c r="N11" s="217">
        <v>131462</v>
      </c>
      <c r="O11" s="218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 t="s">
        <v>178</v>
      </c>
      <c r="D12" s="217">
        <v>7060</v>
      </c>
      <c r="E12" s="217">
        <v>79245</v>
      </c>
      <c r="F12" s="217">
        <v>5093669</v>
      </c>
      <c r="G12" s="217">
        <v>50807</v>
      </c>
      <c r="H12" s="217">
        <v>5230782</v>
      </c>
      <c r="I12" s="217">
        <v>2855</v>
      </c>
      <c r="J12" s="217">
        <v>39099</v>
      </c>
      <c r="K12" s="217">
        <v>41954</v>
      </c>
      <c r="L12" s="217">
        <v>13528</v>
      </c>
      <c r="M12" s="217" t="s">
        <v>178</v>
      </c>
      <c r="N12" s="217">
        <v>13528</v>
      </c>
      <c r="O12" s="218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 t="s">
        <v>178</v>
      </c>
      <c r="D13" s="217">
        <v>6890</v>
      </c>
      <c r="E13" s="217">
        <v>89323</v>
      </c>
      <c r="F13" s="217">
        <v>5185458</v>
      </c>
      <c r="G13" s="217">
        <v>54641</v>
      </c>
      <c r="H13" s="217">
        <v>5336312</v>
      </c>
      <c r="I13" s="217">
        <v>1028</v>
      </c>
      <c r="J13" s="217">
        <v>66553</v>
      </c>
      <c r="K13" s="217">
        <v>67581</v>
      </c>
      <c r="L13" s="217">
        <v>14883</v>
      </c>
      <c r="M13" s="217">
        <v>240000</v>
      </c>
      <c r="N13" s="217">
        <v>254883</v>
      </c>
      <c r="O13" s="218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 t="s">
        <v>178</v>
      </c>
      <c r="D14" s="217">
        <v>7076</v>
      </c>
      <c r="E14" s="217">
        <v>94053</v>
      </c>
      <c r="F14" s="217">
        <v>5593039</v>
      </c>
      <c r="G14" s="217">
        <v>36030</v>
      </c>
      <c r="H14" s="217">
        <v>5730198</v>
      </c>
      <c r="I14" s="217">
        <v>504</v>
      </c>
      <c r="J14" s="217">
        <v>139698</v>
      </c>
      <c r="K14" s="217">
        <v>140201</v>
      </c>
      <c r="L14" s="217">
        <v>20712</v>
      </c>
      <c r="M14" s="217">
        <v>366900</v>
      </c>
      <c r="N14" s="217">
        <v>387612</v>
      </c>
      <c r="O14" s="218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/>
      <c r="D18" s="217">
        <v>6892.9650499999998</v>
      </c>
      <c r="E18" s="217">
        <v>102801.52112999999</v>
      </c>
      <c r="F18" s="217">
        <v>5858089.4023500001</v>
      </c>
      <c r="G18" s="217">
        <v>43090.973460000001</v>
      </c>
      <c r="H18" s="217">
        <v>6010874.8619900001</v>
      </c>
      <c r="I18" s="217">
        <v>353.03568000000001</v>
      </c>
      <c r="J18" s="217">
        <v>110093.5772</v>
      </c>
      <c r="K18" s="217">
        <v>110446.61288</v>
      </c>
      <c r="L18" s="217">
        <v>12346.260330000001</v>
      </c>
      <c r="M18" s="217">
        <v>390000</v>
      </c>
      <c r="N18" s="217">
        <v>402346.26033000002</v>
      </c>
      <c r="O18" s="218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/>
      <c r="D22" s="217">
        <v>6838</v>
      </c>
      <c r="E22" s="217">
        <v>122082</v>
      </c>
      <c r="F22" s="217">
        <v>6277118</v>
      </c>
      <c r="G22" s="217">
        <v>230050</v>
      </c>
      <c r="H22" s="217">
        <v>6636088</v>
      </c>
      <c r="I22" s="217">
        <v>2184</v>
      </c>
      <c r="J22" s="217">
        <v>44670</v>
      </c>
      <c r="K22" s="217">
        <v>46854</v>
      </c>
      <c r="L22" s="217">
        <v>74379</v>
      </c>
      <c r="M22" s="217">
        <v>275000</v>
      </c>
      <c r="N22" s="217">
        <v>349379</v>
      </c>
      <c r="O22" s="218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0</v>
      </c>
      <c r="D26" s="217">
        <v>6986.2731100000001</v>
      </c>
      <c r="E26" s="217">
        <v>116756.167</v>
      </c>
      <c r="F26" s="217">
        <v>7224206.0682100002</v>
      </c>
      <c r="G26" s="217">
        <v>36569.317999999999</v>
      </c>
      <c r="H26" s="217">
        <v>7384517.82632</v>
      </c>
      <c r="I26" s="217">
        <v>1897.21183</v>
      </c>
      <c r="J26" s="217">
        <v>69891.521840000001</v>
      </c>
      <c r="K26" s="217">
        <v>71788.733670000001</v>
      </c>
      <c r="L26" s="217">
        <v>9371.1252800000002</v>
      </c>
      <c r="M26" s="217">
        <v>300000</v>
      </c>
      <c r="N26" s="217">
        <v>309371.12527999998</v>
      </c>
      <c r="O26" s="218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/>
      <c r="D30" s="217">
        <v>6421.8869999999997</v>
      </c>
      <c r="E30" s="217">
        <v>135369.967</v>
      </c>
      <c r="F30" s="217">
        <v>7984064.6320000002</v>
      </c>
      <c r="G30" s="217">
        <v>57341.627</v>
      </c>
      <c r="H30" s="217">
        <v>8183198.1130000008</v>
      </c>
      <c r="I30" s="217">
        <v>1116.173</v>
      </c>
      <c r="J30" s="217">
        <v>48855.552000000003</v>
      </c>
      <c r="K30" s="217">
        <v>49971.725000000006</v>
      </c>
      <c r="L30" s="217">
        <v>14478.564</v>
      </c>
      <c r="M30" s="217"/>
      <c r="N30" s="217">
        <v>14478.564</v>
      </c>
      <c r="O30" s="218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">
      <c r="A31" s="66"/>
      <c r="B31" s="76" t="s">
        <v>117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0</v>
      </c>
      <c r="D34" s="217">
        <v>6263.473</v>
      </c>
      <c r="E34" s="217">
        <v>151561.18900000001</v>
      </c>
      <c r="F34" s="217">
        <v>8699954.4499999993</v>
      </c>
      <c r="G34" s="217">
        <v>87011.581999999995</v>
      </c>
      <c r="H34" s="217">
        <v>8944790.6940000001</v>
      </c>
      <c r="I34" s="217">
        <v>528.33100000000002</v>
      </c>
      <c r="J34" s="217">
        <v>42720.466999999997</v>
      </c>
      <c r="K34" s="217">
        <v>43248.797999999995</v>
      </c>
      <c r="L34" s="217">
        <v>10529.858</v>
      </c>
      <c r="M34" s="217">
        <v>0</v>
      </c>
      <c r="N34" s="217">
        <v>10529.858</v>
      </c>
      <c r="O34" s="218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/>
      <c r="D38" s="217">
        <v>5555.33</v>
      </c>
      <c r="E38" s="217">
        <v>154951.13200000001</v>
      </c>
      <c r="F38" s="217">
        <v>8006720.8760000002</v>
      </c>
      <c r="G38" s="217">
        <v>180035.899</v>
      </c>
      <c r="H38" s="217">
        <v>8347263.2370000007</v>
      </c>
      <c r="I38" s="217">
        <v>8803.1779999999999</v>
      </c>
      <c r="J38" s="217">
        <v>75880.255000000005</v>
      </c>
      <c r="K38" s="217">
        <v>84683.433000000005</v>
      </c>
      <c r="L38" s="217">
        <v>48039.754999999997</v>
      </c>
      <c r="M38" s="217">
        <v>200000</v>
      </c>
      <c r="N38" s="217">
        <v>248039.755</v>
      </c>
      <c r="O38" s="218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/>
      <c r="D42" s="217">
        <v>4641.2359999999999</v>
      </c>
      <c r="E42" s="217">
        <v>169757.837</v>
      </c>
      <c r="F42" s="217">
        <v>7181787.0750000002</v>
      </c>
      <c r="G42" s="217">
        <v>48973.807000000001</v>
      </c>
      <c r="H42" s="217">
        <v>7405159.9550000001</v>
      </c>
      <c r="I42" s="217">
        <v>386.37900000000002</v>
      </c>
      <c r="J42" s="217">
        <v>93420.433000000005</v>
      </c>
      <c r="K42" s="217">
        <v>93806.812000000005</v>
      </c>
      <c r="L42" s="217">
        <v>20412.938999999998</v>
      </c>
      <c r="M42" s="217">
        <v>1411000</v>
      </c>
      <c r="N42" s="217">
        <v>1431412.939</v>
      </c>
      <c r="O42" s="218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0</v>
      </c>
      <c r="D46" s="217">
        <v>4274.4669999999996</v>
      </c>
      <c r="E46" s="217">
        <v>189464.11900000001</v>
      </c>
      <c r="F46" s="217">
        <v>8090882.8789999997</v>
      </c>
      <c r="G46" s="217">
        <v>83867.75</v>
      </c>
      <c r="H46" s="217">
        <v>8368489.2149999999</v>
      </c>
      <c r="I46" s="217">
        <v>713.44</v>
      </c>
      <c r="J46" s="217">
        <v>196146.30499999999</v>
      </c>
      <c r="K46" s="217">
        <v>196859.745</v>
      </c>
      <c r="L46" s="217">
        <v>17484.952000000001</v>
      </c>
      <c r="M46" s="217">
        <v>1893000</v>
      </c>
      <c r="N46" s="217">
        <v>1910484.952</v>
      </c>
      <c r="O46" s="218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/>
      <c r="D50" s="217">
        <v>3009.8409999999999</v>
      </c>
      <c r="E50" s="217">
        <v>210864.23199999999</v>
      </c>
      <c r="F50" s="217">
        <v>8024907.9409999996</v>
      </c>
      <c r="G50" s="217">
        <v>197261.24</v>
      </c>
      <c r="H50" s="217">
        <f t="shared" si="0"/>
        <v>8436043.2539999988</v>
      </c>
      <c r="I50" s="217">
        <v>1064.4359999999999</v>
      </c>
      <c r="J50" s="217">
        <v>272617.34600000002</v>
      </c>
      <c r="K50" s="217">
        <f t="shared" si="1"/>
        <v>273681.78200000001</v>
      </c>
      <c r="L50" s="217">
        <v>49078.082000000002</v>
      </c>
      <c r="M50" s="217">
        <v>960077.43500000006</v>
      </c>
      <c r="N50" s="217">
        <f t="shared" si="2"/>
        <v>1009155.5170000001</v>
      </c>
      <c r="O50" s="218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0</v>
      </c>
      <c r="D54" s="217">
        <v>2476.4960000000001</v>
      </c>
      <c r="E54" s="217">
        <v>180244.503</v>
      </c>
      <c r="F54" s="217">
        <v>8423796.3859999999</v>
      </c>
      <c r="G54" s="217">
        <v>165031.55600000001</v>
      </c>
      <c r="H54" s="217">
        <v>8771548.9409999996</v>
      </c>
      <c r="I54" s="217">
        <v>71952.479999999996</v>
      </c>
      <c r="J54" s="217">
        <v>371590.10399999999</v>
      </c>
      <c r="K54" s="217">
        <v>443542.58399999997</v>
      </c>
      <c r="L54" s="217">
        <v>48737.601000000002</v>
      </c>
      <c r="M54" s="217">
        <v>1084420.3559999999</v>
      </c>
      <c r="N54" s="217">
        <v>1133157.9569999999</v>
      </c>
      <c r="O54" s="218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/>
      <c r="D58" s="217">
        <v>6079.0950000000003</v>
      </c>
      <c r="E58" s="217">
        <v>195658.60800000001</v>
      </c>
      <c r="F58" s="217">
        <v>7923013.7429999998</v>
      </c>
      <c r="G58" s="217">
        <v>48005.052000000003</v>
      </c>
      <c r="H58" s="217">
        <v>8172756.4979999997</v>
      </c>
      <c r="I58" s="217">
        <v>15.946999999999999</v>
      </c>
      <c r="J58" s="217">
        <v>397713.109</v>
      </c>
      <c r="K58" s="217">
        <v>397729.05599999998</v>
      </c>
      <c r="L58" s="217">
        <v>63530.591999999997</v>
      </c>
      <c r="M58" s="217">
        <v>1175253.139</v>
      </c>
      <c r="N58" s="217">
        <v>1238783.7309999999</v>
      </c>
      <c r="O58" s="218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0</v>
      </c>
      <c r="D62" s="217">
        <v>5699.96</v>
      </c>
      <c r="E62" s="217">
        <v>213372.02900000001</v>
      </c>
      <c r="F62" s="217">
        <v>8364077.5099999998</v>
      </c>
      <c r="G62" s="217">
        <v>48138.764000000003</v>
      </c>
      <c r="H62" s="217">
        <v>8631288.2630000003</v>
      </c>
      <c r="I62" s="217">
        <v>1965.9970000000001</v>
      </c>
      <c r="J62" s="217">
        <v>298786.109</v>
      </c>
      <c r="K62" s="217">
        <v>300752.10599999997</v>
      </c>
      <c r="L62" s="217">
        <v>36122.35</v>
      </c>
      <c r="M62" s="217">
        <v>1139366.5</v>
      </c>
      <c r="N62" s="217">
        <v>1175488.8500000001</v>
      </c>
      <c r="O62" s="218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/>
      <c r="D66" s="217">
        <v>3940.9450000000002</v>
      </c>
      <c r="E66" s="217">
        <v>180366.85500000001</v>
      </c>
      <c r="F66" s="217">
        <v>8539794.3049999997</v>
      </c>
      <c r="G66" s="217">
        <v>35408.904000000002</v>
      </c>
      <c r="H66" s="217">
        <v>8759511.0089999996</v>
      </c>
      <c r="I66" s="217">
        <v>1466.5840000000001</v>
      </c>
      <c r="J66" s="217">
        <v>125726.289</v>
      </c>
      <c r="K66" s="217">
        <v>127192.87300000001</v>
      </c>
      <c r="L66" s="217">
        <v>52589.764999999999</v>
      </c>
      <c r="M66" s="217">
        <v>1163018.1640000001</v>
      </c>
      <c r="N66" s="217">
        <v>1215607.929</v>
      </c>
      <c r="O66" s="218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/>
      <c r="D70" s="217">
        <v>3917.7570000000001</v>
      </c>
      <c r="E70" s="217">
        <v>181563.86199999999</v>
      </c>
      <c r="F70" s="217">
        <v>8837819.9399999995</v>
      </c>
      <c r="G70" s="217">
        <v>36197.716</v>
      </c>
      <c r="H70" s="217">
        <v>9059499.2750000004</v>
      </c>
      <c r="I70" s="217">
        <v>945.65099999999995</v>
      </c>
      <c r="J70" s="217">
        <v>173210.247</v>
      </c>
      <c r="K70" s="217">
        <v>174155.89800000002</v>
      </c>
      <c r="L70" s="217">
        <v>66574.107000000004</v>
      </c>
      <c r="M70" s="217">
        <v>1106042</v>
      </c>
      <c r="N70" s="217">
        <v>1172616.1070000001</v>
      </c>
      <c r="O70" s="218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0</v>
      </c>
      <c r="D74" s="217">
        <v>3991.7905900000005</v>
      </c>
      <c r="E74" s="217">
        <v>178021.76699999999</v>
      </c>
      <c r="F74" s="217">
        <v>9944281.6582699995</v>
      </c>
      <c r="G74" s="217">
        <v>2152.1970799999999</v>
      </c>
      <c r="H74" s="217">
        <f t="shared" ref="H74" si="4">SUM(C74:G74)</f>
        <v>10128447.412939999</v>
      </c>
      <c r="I74" s="217">
        <v>177.01770999999999</v>
      </c>
      <c r="J74" s="217">
        <v>137005.15420000002</v>
      </c>
      <c r="K74" s="217">
        <f t="shared" ref="K74:K76" si="5">J74+I74</f>
        <v>137182.17191</v>
      </c>
      <c r="L74" s="217">
        <v>23787.02363</v>
      </c>
      <c r="M74" s="217">
        <v>975047.23332</v>
      </c>
      <c r="N74" s="217">
        <f t="shared" ref="N74:N76" si="6">SUM(L74:M74)</f>
        <v>998834.25694999995</v>
      </c>
      <c r="O74" s="218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/>
      <c r="D78" s="217">
        <v>4133.6679999999997</v>
      </c>
      <c r="E78" s="217">
        <v>170011.15299999999</v>
      </c>
      <c r="F78" s="217">
        <v>10099605.665999999</v>
      </c>
      <c r="G78" s="217">
        <v>1663.2809999999999</v>
      </c>
      <c r="H78" s="217">
        <v>10275413.767999999</v>
      </c>
      <c r="I78" s="217">
        <v>12073.880999999999</v>
      </c>
      <c r="J78" s="217">
        <v>106385.281</v>
      </c>
      <c r="K78" s="217">
        <v>118459.162</v>
      </c>
      <c r="L78" s="217">
        <v>23447.327000000001</v>
      </c>
      <c r="M78" s="217">
        <v>1273710.5279999999</v>
      </c>
      <c r="N78" s="217">
        <v>1297157.855</v>
      </c>
      <c r="O78" s="218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249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6" t="s">
        <v>201</v>
      </c>
      <c r="C82" s="217"/>
      <c r="D82" s="217">
        <v>4147</v>
      </c>
      <c r="E82" s="217">
        <v>179812</v>
      </c>
      <c r="F82" s="217">
        <v>10499214</v>
      </c>
      <c r="G82" s="217">
        <v>3397</v>
      </c>
      <c r="H82" s="217">
        <v>10686570</v>
      </c>
      <c r="I82" s="217">
        <v>47</v>
      </c>
      <c r="J82" s="217">
        <v>56379</v>
      </c>
      <c r="K82" s="217">
        <v>56426</v>
      </c>
      <c r="L82" s="217">
        <v>20725</v>
      </c>
      <c r="M82" s="217">
        <v>870696</v>
      </c>
      <c r="N82" s="217">
        <v>891421</v>
      </c>
      <c r="O82" s="218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6" customFormat="1" ht="14.1" customHeight="1" x14ac:dyDescent="0.2">
      <c r="A83" s="293"/>
      <c r="B83" s="299" t="s">
        <v>202</v>
      </c>
      <c r="C83" s="297">
        <v>0</v>
      </c>
      <c r="D83" s="297">
        <v>0</v>
      </c>
      <c r="E83" s="297">
        <v>14558.69564</v>
      </c>
      <c r="F83" s="297">
        <v>2655845.2720500003</v>
      </c>
      <c r="G83" s="297">
        <v>533.59335999999996</v>
      </c>
      <c r="H83" s="297">
        <v>2670937.5610500001</v>
      </c>
      <c r="I83" s="297"/>
      <c r="J83" s="297">
        <v>7897.2181700000001</v>
      </c>
      <c r="K83" s="297">
        <v>7897.2181700000001</v>
      </c>
      <c r="L83" s="297">
        <v>1591.7676000000001</v>
      </c>
      <c r="M83" s="297">
        <v>0</v>
      </c>
      <c r="N83" s="297">
        <v>1591.7676000000001</v>
      </c>
      <c r="O83" s="298">
        <v>2680426.5468200003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0</v>
      </c>
      <c r="D84" s="297">
        <v>51.065010000000001</v>
      </c>
      <c r="E84" s="297">
        <v>24489.368920000001</v>
      </c>
      <c r="F84" s="297">
        <v>5341014.4476299994</v>
      </c>
      <c r="G84" s="297">
        <v>600.53006000000005</v>
      </c>
      <c r="H84" s="297">
        <v>5366155.4116199994</v>
      </c>
      <c r="I84" s="297">
        <v>0.77</v>
      </c>
      <c r="J84" s="297">
        <v>32890.203009999997</v>
      </c>
      <c r="K84" s="297">
        <v>32890.973009999994</v>
      </c>
      <c r="L84" s="297">
        <v>7750.4894399999994</v>
      </c>
      <c r="M84" s="297">
        <v>882009.35499999998</v>
      </c>
      <c r="N84" s="297">
        <v>889759.84444000002</v>
      </c>
      <c r="O84" s="298">
        <v>6288806.2290699994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0</v>
      </c>
      <c r="D85" s="297">
        <v>323.67811</v>
      </c>
      <c r="E85" s="297">
        <v>46771.752959999998</v>
      </c>
      <c r="F85" s="297">
        <v>6278593.1575399991</v>
      </c>
      <c r="G85" s="297">
        <v>640.21367000000009</v>
      </c>
      <c r="H85" s="297">
        <v>6326328.8022799995</v>
      </c>
      <c r="I85" s="297">
        <v>1.1439999999999999</v>
      </c>
      <c r="J85" s="297">
        <v>40883.98489</v>
      </c>
      <c r="K85" s="297">
        <v>40885.12889</v>
      </c>
      <c r="L85" s="297">
        <v>10394.92052</v>
      </c>
      <c r="M85" s="297">
        <v>882009.35499999998</v>
      </c>
      <c r="N85" s="297">
        <v>892404.27552000002</v>
      </c>
      <c r="O85" s="298">
        <v>7259618.2066899994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0</v>
      </c>
      <c r="D86" s="217">
        <v>2363.6486500000001</v>
      </c>
      <c r="E86" s="217">
        <v>138540.48683000001</v>
      </c>
      <c r="F86" s="217">
        <v>9943131.1882199999</v>
      </c>
      <c r="G86" s="217">
        <v>26949.509449999998</v>
      </c>
      <c r="H86" s="217">
        <v>10110984.833149999</v>
      </c>
      <c r="I86" s="217">
        <v>1.2629999999999999</v>
      </c>
      <c r="J86" s="217">
        <v>69940.049400000004</v>
      </c>
      <c r="K86" s="217">
        <v>69941.31240000001</v>
      </c>
      <c r="L86" s="217">
        <v>48605.804600000003</v>
      </c>
      <c r="M86" s="217">
        <v>2092610.415</v>
      </c>
      <c r="N86" s="217">
        <v>2141216.2196</v>
      </c>
      <c r="O86" s="218">
        <v>12322142.365149999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0</v>
      </c>
      <c r="D87" s="297">
        <v>0</v>
      </c>
      <c r="E87" s="297">
        <v>17529.831679999999</v>
      </c>
      <c r="F87" s="297">
        <v>2443717.1160800001</v>
      </c>
      <c r="G87" s="297">
        <v>498.55133000000001</v>
      </c>
      <c r="H87" s="297">
        <v>2461745.4990900001</v>
      </c>
      <c r="I87" s="297">
        <v>6.8000000000000005E-2</v>
      </c>
      <c r="J87" s="297">
        <v>10525.316469999998</v>
      </c>
      <c r="K87" s="297">
        <v>10525.384469999997</v>
      </c>
      <c r="L87" s="297">
        <v>1572.9193700000001</v>
      </c>
      <c r="M87" s="297">
        <v>172389.83562</v>
      </c>
      <c r="N87" s="297">
        <v>173962.75498999999</v>
      </c>
      <c r="O87" s="298">
        <v>2646233.6385500003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210</v>
      </c>
      <c r="C88" s="297">
        <v>0</v>
      </c>
      <c r="D88" s="297">
        <v>122.73293</v>
      </c>
      <c r="E88" s="297">
        <v>42243.835769999998</v>
      </c>
      <c r="F88" s="297">
        <v>5122213.08237</v>
      </c>
      <c r="G88" s="297">
        <v>565.25794000000008</v>
      </c>
      <c r="H88" s="297">
        <v>5165144.9090099996</v>
      </c>
      <c r="I88" s="297">
        <v>0.82699999999999996</v>
      </c>
      <c r="J88" s="297">
        <v>42177.467499999992</v>
      </c>
      <c r="K88" s="297">
        <v>42178.294499999989</v>
      </c>
      <c r="L88" s="297">
        <v>4225.3625400000001</v>
      </c>
      <c r="M88" s="297">
        <v>1165109.8356199998</v>
      </c>
      <c r="N88" s="297">
        <v>1169335.1981599997</v>
      </c>
      <c r="O88" s="298">
        <v>6376658.4016699996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212</v>
      </c>
      <c r="C89" s="297">
        <v>0</v>
      </c>
      <c r="D89" s="297">
        <v>766.31799999999998</v>
      </c>
      <c r="E89" s="297">
        <v>61918.83881999999</v>
      </c>
      <c r="F89" s="297">
        <v>8129582.2365199998</v>
      </c>
      <c r="G89" s="297">
        <v>616.98361999999997</v>
      </c>
      <c r="H89" s="297">
        <v>8192884.37696</v>
      </c>
      <c r="I89" s="297">
        <v>0.82699999999999996</v>
      </c>
      <c r="J89" s="297">
        <v>100971.05931999999</v>
      </c>
      <c r="K89" s="297">
        <v>100971.88631999999</v>
      </c>
      <c r="L89" s="297">
        <v>53609.1734</v>
      </c>
      <c r="M89" s="297">
        <v>1165109.8356199998</v>
      </c>
      <c r="N89" s="297">
        <v>1218719.0090199998</v>
      </c>
      <c r="O89" s="298">
        <v>9512575.2722999994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69" customFormat="1" ht="3.95" customHeight="1" x14ac:dyDescent="0.2">
      <c r="A90" s="70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</row>
    <row r="91" spans="1:255" x14ac:dyDescent="0.25">
      <c r="B91" s="351" t="s">
        <v>43</v>
      </c>
      <c r="C91" s="351"/>
    </row>
  </sheetData>
  <mergeCells count="1">
    <mergeCell ref="B91:C91"/>
  </mergeCells>
  <phoneticPr fontId="0" type="noConversion"/>
  <hyperlinks>
    <hyperlink ref="B91" location="Índice!A1" display="◄ volver al menu"/>
    <hyperlink ref="B91:C91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G32" sqref="G32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2" customFormat="1" ht="15.75" x14ac:dyDescent="0.2">
      <c r="B1" s="194" t="s">
        <v>7</v>
      </c>
      <c r="U1" s="195" t="str">
        <f>Índice!B8</f>
        <v>3er Trimestre 2021</v>
      </c>
    </row>
    <row r="2" spans="2:31" s="4" customFormat="1" ht="27" customHeight="1" x14ac:dyDescent="0.2">
      <c r="B2" s="329" t="s">
        <v>11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  <c r="Y2" s="239"/>
      <c r="Z2" s="239"/>
      <c r="AA2" s="239"/>
      <c r="AB2" s="239"/>
      <c r="AC2" s="239"/>
      <c r="AD2" s="239"/>
      <c r="AE2" s="239"/>
    </row>
    <row r="3" spans="2:31" s="4" customFormat="1" ht="14.25" customHeight="1" x14ac:dyDescent="0.2">
      <c r="B3" s="5"/>
      <c r="C3" s="5"/>
      <c r="D3" s="239"/>
      <c r="E3" s="239"/>
      <c r="F3" s="239"/>
      <c r="G3" s="239"/>
      <c r="H3" s="239"/>
      <c r="I3"/>
      <c r="J3" s="239" t="s">
        <v>179</v>
      </c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</row>
    <row r="4" spans="2:31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  <c r="Y4" s="239"/>
      <c r="Z4" s="239"/>
      <c r="AA4"/>
      <c r="AB4"/>
      <c r="AC4"/>
      <c r="AD4"/>
      <c r="AE4"/>
    </row>
    <row r="5" spans="2:31" s="4" customFormat="1" ht="25.5" customHeight="1" x14ac:dyDescent="0.2">
      <c r="B5" s="320" t="s">
        <v>13</v>
      </c>
      <c r="C5" s="321"/>
      <c r="D5" s="322"/>
      <c r="E5"/>
      <c r="F5" s="101">
        <v>2021</v>
      </c>
      <c r="G5" s="102"/>
      <c r="H5" s="103"/>
      <c r="I5" s="264"/>
      <c r="J5" s="101">
        <v>2020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207</v>
      </c>
      <c r="T5" s="321"/>
      <c r="U5" s="322"/>
      <c r="V5" s="239"/>
      <c r="W5" s="239"/>
      <c r="X5" s="239"/>
      <c r="Y5" s="239"/>
      <c r="Z5" s="239"/>
      <c r="AA5"/>
      <c r="AB5"/>
      <c r="AC5"/>
      <c r="AD5"/>
      <c r="AE5"/>
    </row>
    <row r="6" spans="2:31" s="11" customFormat="1" ht="24" customHeight="1" x14ac:dyDescent="0.2">
      <c r="B6" s="323"/>
      <c r="C6" s="335"/>
      <c r="D6" s="325"/>
      <c r="E6"/>
      <c r="F6" s="231" t="s">
        <v>15</v>
      </c>
      <c r="G6" s="232" t="s">
        <v>16</v>
      </c>
      <c r="H6" s="233" t="s">
        <v>17</v>
      </c>
      <c r="I6" s="56"/>
      <c r="J6" s="231" t="s">
        <v>15</v>
      </c>
      <c r="K6" s="232" t="s">
        <v>16</v>
      </c>
      <c r="L6" s="233" t="s">
        <v>17</v>
      </c>
      <c r="M6" s="264"/>
      <c r="N6" s="336">
        <v>2021</v>
      </c>
      <c r="O6" s="337"/>
      <c r="P6" s="352">
        <v>2020</v>
      </c>
      <c r="Q6" s="353"/>
      <c r="R6" s="264"/>
      <c r="S6" s="323"/>
      <c r="T6" s="335"/>
      <c r="U6" s="325"/>
      <c r="AA6"/>
      <c r="AB6"/>
      <c r="AC6"/>
      <c r="AD6"/>
      <c r="AE6"/>
    </row>
    <row r="7" spans="2:31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  <c r="AA7"/>
      <c r="AB7"/>
      <c r="AC7"/>
      <c r="AD7"/>
      <c r="AE7"/>
    </row>
    <row r="8" spans="2:31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  <c r="Y8" s="239"/>
      <c r="Z8" s="239"/>
      <c r="AA8"/>
      <c r="AB8"/>
      <c r="AC8"/>
      <c r="AD8"/>
      <c r="AE8"/>
    </row>
    <row r="9" spans="2:31" s="7" customFormat="1" ht="18" customHeight="1" x14ac:dyDescent="0.2">
      <c r="B9" s="25">
        <v>1</v>
      </c>
      <c r="C9" s="13" t="s">
        <v>31</v>
      </c>
      <c r="D9" s="19"/>
      <c r="E9"/>
      <c r="F9" s="268">
        <v>436252.79700000002</v>
      </c>
      <c r="G9" s="271">
        <v>297722.19377000001</v>
      </c>
      <c r="H9" s="274">
        <v>297721.95989</v>
      </c>
      <c r="I9" s="308"/>
      <c r="J9" s="268">
        <v>433129.14</v>
      </c>
      <c r="K9" s="271">
        <v>291394.85599999997</v>
      </c>
      <c r="L9" s="274">
        <v>291383.64600000001</v>
      </c>
      <c r="M9" s="264"/>
      <c r="N9" s="277">
        <f t="shared" ref="N9:O16" si="0">IF(+$F9=0," ",+G9/$F9*100)</f>
        <v>68.245337523876088</v>
      </c>
      <c r="O9" s="278">
        <f t="shared" si="0"/>
        <v>68.245283912758495</v>
      </c>
      <c r="P9" s="278">
        <f t="shared" ref="P9:Q14" si="1">IF(+$J9=0," ",+K9/$J9*100)</f>
        <v>67.276668570486848</v>
      </c>
      <c r="Q9" s="279">
        <f t="shared" si="1"/>
        <v>67.274080427837291</v>
      </c>
      <c r="R9" s="264"/>
      <c r="S9" s="277">
        <f t="shared" ref="S9:U16" si="2">IF(+J9=0," ",(+F9/J9-1)*100)</f>
        <v>0.72118375595786599</v>
      </c>
      <c r="T9" s="278">
        <f t="shared" si="2"/>
        <v>2.17139652252476</v>
      </c>
      <c r="U9" s="279">
        <f t="shared" si="2"/>
        <v>2.1752469560354148</v>
      </c>
      <c r="V9" s="254"/>
      <c r="W9" s="8"/>
      <c r="X9" s="8"/>
      <c r="Y9" s="254"/>
      <c r="Z9" s="254"/>
      <c r="AA9"/>
      <c r="AB9"/>
      <c r="AC9"/>
      <c r="AD9"/>
      <c r="AE9"/>
    </row>
    <row r="10" spans="2:31" s="7" customFormat="1" ht="18" customHeight="1" x14ac:dyDescent="0.2">
      <c r="B10" s="26">
        <v>2</v>
      </c>
      <c r="C10" s="13" t="s">
        <v>32</v>
      </c>
      <c r="D10" s="20"/>
      <c r="E10"/>
      <c r="F10" s="268">
        <v>683402.40521</v>
      </c>
      <c r="G10" s="271">
        <v>409396.08999999997</v>
      </c>
      <c r="H10" s="274">
        <v>386890.08772999997</v>
      </c>
      <c r="I10" s="308"/>
      <c r="J10" s="268">
        <v>659519.82000000007</v>
      </c>
      <c r="K10" s="271">
        <v>383329.07</v>
      </c>
      <c r="L10" s="274">
        <v>352056.67300000001</v>
      </c>
      <c r="M10" s="264"/>
      <c r="N10" s="277">
        <f t="shared" si="0"/>
        <v>59.90556762442155</v>
      </c>
      <c r="O10" s="278">
        <f t="shared" si="0"/>
        <v>56.61233919876446</v>
      </c>
      <c r="P10" s="278">
        <f t="shared" si="1"/>
        <v>58.122448844676114</v>
      </c>
      <c r="Q10" s="279">
        <f t="shared" si="1"/>
        <v>53.38075707868795</v>
      </c>
      <c r="R10" s="264"/>
      <c r="S10" s="277">
        <f t="shared" si="2"/>
        <v>3.6212081101671734</v>
      </c>
      <c r="T10" s="278">
        <f t="shared" si="2"/>
        <v>6.8001678036053947</v>
      </c>
      <c r="U10" s="279">
        <f t="shared" si="2"/>
        <v>9.894263452861729</v>
      </c>
      <c r="V10" s="254"/>
      <c r="W10" s="8"/>
      <c r="X10" s="8"/>
      <c r="Y10" s="254"/>
      <c r="Z10" s="254"/>
      <c r="AA10"/>
      <c r="AB10"/>
      <c r="AC10"/>
      <c r="AD10"/>
      <c r="AE10"/>
    </row>
    <row r="11" spans="2:31" s="7" customFormat="1" ht="18" customHeight="1" x14ac:dyDescent="0.2">
      <c r="B11" s="26">
        <v>3</v>
      </c>
      <c r="C11" s="13" t="s">
        <v>33</v>
      </c>
      <c r="D11" s="20"/>
      <c r="E11"/>
      <c r="F11" s="268">
        <v>62510.396360000006</v>
      </c>
      <c r="G11" s="271">
        <v>19269.810369999999</v>
      </c>
      <c r="H11" s="274">
        <v>18894.973610000001</v>
      </c>
      <c r="I11" s="308"/>
      <c r="J11" s="268">
        <v>61225.735000000001</v>
      </c>
      <c r="K11" s="271">
        <v>22088.802</v>
      </c>
      <c r="L11" s="274">
        <v>21664.25</v>
      </c>
      <c r="M11" s="264"/>
      <c r="N11" s="277">
        <f t="shared" si="0"/>
        <v>30.826568846283344</v>
      </c>
      <c r="O11" s="278">
        <f t="shared" si="0"/>
        <v>30.22692977530178</v>
      </c>
      <c r="P11" s="278">
        <f t="shared" si="1"/>
        <v>36.07764284087402</v>
      </c>
      <c r="Q11" s="279">
        <f t="shared" si="1"/>
        <v>35.384222010564677</v>
      </c>
      <c r="R11" s="264"/>
      <c r="S11" s="277">
        <f t="shared" si="2"/>
        <v>2.0982375466787051</v>
      </c>
      <c r="T11" s="278">
        <f t="shared" si="2"/>
        <v>-12.762084743210611</v>
      </c>
      <c r="U11" s="279">
        <f t="shared" si="2"/>
        <v>-12.782701409003305</v>
      </c>
      <c r="V11" s="254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6">
        <v>4</v>
      </c>
      <c r="C12" s="13" t="s">
        <v>34</v>
      </c>
      <c r="D12" s="20"/>
      <c r="E12"/>
      <c r="F12" s="268">
        <v>13317151.34513</v>
      </c>
      <c r="G12" s="271">
        <v>9123082.3072100002</v>
      </c>
      <c r="H12" s="274">
        <v>9094862.6855699997</v>
      </c>
      <c r="I12" s="308"/>
      <c r="J12" s="268">
        <v>14534260.272</v>
      </c>
      <c r="K12" s="271">
        <v>9652365.1359999999</v>
      </c>
      <c r="L12" s="274">
        <v>8348858.3760000002</v>
      </c>
      <c r="M12" s="264"/>
      <c r="N12" s="277">
        <f t="shared" si="0"/>
        <v>68.506259865750152</v>
      </c>
      <c r="O12" s="278">
        <f t="shared" si="0"/>
        <v>68.294355525935615</v>
      </c>
      <c r="P12" s="278">
        <f t="shared" si="1"/>
        <v>66.411120726901487</v>
      </c>
      <c r="Q12" s="279">
        <f t="shared" si="1"/>
        <v>57.4426095291821</v>
      </c>
      <c r="R12" s="264"/>
      <c r="S12" s="277">
        <f t="shared" si="2"/>
        <v>-8.374068608188745</v>
      </c>
      <c r="T12" s="278">
        <f t="shared" si="2"/>
        <v>-5.4834522040194784</v>
      </c>
      <c r="U12" s="279">
        <f t="shared" si="2"/>
        <v>8.9354050095579183</v>
      </c>
      <c r="V12" s="254"/>
      <c r="W12" s="8"/>
      <c r="X12" s="8"/>
      <c r="Y12" s="254"/>
      <c r="Z12" s="254"/>
      <c r="AA12"/>
      <c r="AB12"/>
      <c r="AC12"/>
      <c r="AD12"/>
      <c r="AE12"/>
    </row>
    <row r="13" spans="2:31" s="7" customFormat="1" ht="18" customHeight="1" x14ac:dyDescent="0.2">
      <c r="B13" s="26">
        <v>6</v>
      </c>
      <c r="C13" s="13" t="s">
        <v>35</v>
      </c>
      <c r="D13" s="20"/>
      <c r="E13"/>
      <c r="F13" s="268">
        <v>374571.03400999994</v>
      </c>
      <c r="G13" s="271">
        <v>152326.68402000002</v>
      </c>
      <c r="H13" s="274">
        <v>141702.5294</v>
      </c>
      <c r="I13" s="308"/>
      <c r="J13" s="268">
        <v>334991.03300000005</v>
      </c>
      <c r="K13" s="271">
        <v>142411.24000000002</v>
      </c>
      <c r="L13" s="274">
        <v>134078.32399999999</v>
      </c>
      <c r="M13" s="264"/>
      <c r="N13" s="277">
        <f t="shared" si="0"/>
        <v>40.66696839562168</v>
      </c>
      <c r="O13" s="278">
        <f t="shared" si="0"/>
        <v>37.830615967014943</v>
      </c>
      <c r="P13" s="278">
        <f t="shared" si="1"/>
        <v>42.51195583494917</v>
      </c>
      <c r="Q13" s="279">
        <f t="shared" si="1"/>
        <v>40.024451639575673</v>
      </c>
      <c r="R13" s="264"/>
      <c r="S13" s="277">
        <f t="shared" si="2"/>
        <v>11.815241935147537</v>
      </c>
      <c r="T13" s="278">
        <f t="shared" si="2"/>
        <v>6.9625431391511006</v>
      </c>
      <c r="U13" s="279">
        <f t="shared" si="2"/>
        <v>5.6863817897962354</v>
      </c>
      <c r="V13" s="254"/>
      <c r="W13" s="8"/>
      <c r="X13" s="8"/>
      <c r="Y13" s="254"/>
      <c r="Z13" s="254"/>
      <c r="AA13"/>
      <c r="AB13"/>
      <c r="AC13"/>
      <c r="AD13"/>
      <c r="AE13"/>
    </row>
    <row r="14" spans="2:31" s="7" customFormat="1" ht="18" customHeight="1" x14ac:dyDescent="0.2">
      <c r="B14" s="26">
        <v>7</v>
      </c>
      <c r="C14" s="13" t="s">
        <v>36</v>
      </c>
      <c r="D14" s="20"/>
      <c r="E14"/>
      <c r="F14" s="268">
        <v>240295.50396</v>
      </c>
      <c r="G14" s="271">
        <v>79951.146020000015</v>
      </c>
      <c r="H14" s="274">
        <v>75023.819799999997</v>
      </c>
      <c r="I14" s="308"/>
      <c r="J14" s="268">
        <v>177480.25200000001</v>
      </c>
      <c r="K14" s="271">
        <v>38503.981</v>
      </c>
      <c r="L14" s="274">
        <v>34925.930999999997</v>
      </c>
      <c r="M14" s="264"/>
      <c r="N14" s="277">
        <f t="shared" si="0"/>
        <v>33.27201079605252</v>
      </c>
      <c r="O14" s="278">
        <f t="shared" si="0"/>
        <v>31.221482950629238</v>
      </c>
      <c r="P14" s="278">
        <f t="shared" si="1"/>
        <v>21.694797345678772</v>
      </c>
      <c r="Q14" s="279">
        <f t="shared" si="1"/>
        <v>19.678770232983439</v>
      </c>
      <c r="R14" s="264"/>
      <c r="S14" s="277">
        <f t="shared" si="2"/>
        <v>35.392812018319653</v>
      </c>
      <c r="T14" s="278">
        <f t="shared" si="2"/>
        <v>107.64384342491758</v>
      </c>
      <c r="U14" s="279">
        <f t="shared" si="2"/>
        <v>114.80836058457542</v>
      </c>
      <c r="V14" s="254"/>
      <c r="W14" s="8"/>
      <c r="X14" s="8"/>
      <c r="Y14" s="254"/>
      <c r="Z14" s="254"/>
      <c r="AA14"/>
      <c r="AB14"/>
      <c r="AC14"/>
      <c r="AD14"/>
      <c r="AE14"/>
    </row>
    <row r="15" spans="2:31" s="7" customFormat="1" ht="18" customHeight="1" x14ac:dyDescent="0.2">
      <c r="B15" s="26">
        <v>8</v>
      </c>
      <c r="C15" s="13" t="s">
        <v>37</v>
      </c>
      <c r="D15" s="20"/>
      <c r="E15"/>
      <c r="F15" s="268">
        <v>176526.72355000002</v>
      </c>
      <c r="G15" s="271">
        <v>100012.91462000001</v>
      </c>
      <c r="H15" s="274">
        <v>63812.914619999996</v>
      </c>
      <c r="I15" s="308"/>
      <c r="J15" s="268">
        <v>108386.7445</v>
      </c>
      <c r="K15" s="271">
        <v>83048.228000000003</v>
      </c>
      <c r="L15" s="274">
        <v>83010.728000000003</v>
      </c>
      <c r="M15" s="264"/>
      <c r="N15" s="277">
        <f t="shared" si="0"/>
        <v>56.655962682994009</v>
      </c>
      <c r="O15" s="278">
        <f t="shared" si="0"/>
        <v>36.149152568350601</v>
      </c>
      <c r="P15" s="278">
        <f>IF(+$F15=0," ",+K15/$J15*100)</f>
        <v>76.622126057121307</v>
      </c>
      <c r="Q15" s="279">
        <f>IF(+$F15=0," ",+L15/$J15*100)</f>
        <v>76.587527730385887</v>
      </c>
      <c r="R15" s="264"/>
      <c r="S15" s="277">
        <f t="shared" si="2"/>
        <v>62.867446904450588</v>
      </c>
      <c r="T15" s="278">
        <f t="shared" si="2"/>
        <v>20.427511854918823</v>
      </c>
      <c r="U15" s="279">
        <f t="shared" si="2"/>
        <v>-23.126906416240566</v>
      </c>
      <c r="V15" s="254"/>
      <c r="W15" s="8"/>
      <c r="X15" s="8"/>
      <c r="Y15" s="254"/>
      <c r="Z15" s="254"/>
      <c r="AA15"/>
      <c r="AB15"/>
      <c r="AC15"/>
      <c r="AD15"/>
      <c r="AE15"/>
    </row>
    <row r="16" spans="2:31" s="7" customFormat="1" ht="18" customHeight="1" x14ac:dyDescent="0.2">
      <c r="B16" s="26">
        <v>9</v>
      </c>
      <c r="C16" s="13" t="s">
        <v>38</v>
      </c>
      <c r="D16" s="20"/>
      <c r="E16"/>
      <c r="F16" s="268">
        <v>257894.99699999997</v>
      </c>
      <c r="G16" s="271">
        <v>84547.648710000009</v>
      </c>
      <c r="H16" s="274">
        <v>83347.648710000009</v>
      </c>
      <c r="I16" s="308"/>
      <c r="J16" s="268">
        <v>225652.15</v>
      </c>
      <c r="K16" s="271">
        <v>83465.773000000001</v>
      </c>
      <c r="L16" s="274">
        <v>82265.773000000001</v>
      </c>
      <c r="M16" s="264"/>
      <c r="N16" s="277">
        <f t="shared" si="0"/>
        <v>32.783749081413944</v>
      </c>
      <c r="O16" s="278">
        <f t="shared" si="0"/>
        <v>32.318443428353909</v>
      </c>
      <c r="P16" s="278">
        <f>IF(+$J16=0," ",+K16/$J16*100)</f>
        <v>36.988689449668435</v>
      </c>
      <c r="Q16" s="279">
        <f>IF(+$J16=0," ",+L16/$J16*100)</f>
        <v>36.456897485798386</v>
      </c>
      <c r="R16" s="264"/>
      <c r="S16" s="277">
        <f t="shared" si="2"/>
        <v>14.288739105743065</v>
      </c>
      <c r="T16" s="278">
        <f t="shared" si="2"/>
        <v>1.2961908469954597</v>
      </c>
      <c r="U16" s="279">
        <f t="shared" si="2"/>
        <v>1.3150982122297705</v>
      </c>
      <c r="V16" s="254"/>
      <c r="W16" s="254"/>
      <c r="X16" s="8"/>
      <c r="Y16" s="254"/>
      <c r="Z16" s="254"/>
      <c r="AA16"/>
      <c r="AB16"/>
      <c r="AC16"/>
      <c r="AD16"/>
      <c r="AE16"/>
    </row>
    <row r="17" spans="2:31" s="4" customFormat="1" ht="5.0999999999999996" customHeight="1" x14ac:dyDescent="0.2">
      <c r="B17" s="24"/>
      <c r="C17" s="12"/>
      <c r="D17" s="22"/>
      <c r="E17"/>
      <c r="F17" s="269"/>
      <c r="G17" s="272"/>
      <c r="H17" s="275"/>
      <c r="I17" s="264"/>
      <c r="J17" s="269"/>
      <c r="K17" s="272"/>
      <c r="L17" s="274"/>
      <c r="M17" s="264"/>
      <c r="N17" s="280"/>
      <c r="O17" s="281"/>
      <c r="P17" s="281"/>
      <c r="Q17" s="282"/>
      <c r="R17" s="264"/>
      <c r="S17" s="280"/>
      <c r="T17" s="281"/>
      <c r="U17" s="282"/>
      <c r="V17" s="239"/>
      <c r="W17" s="239"/>
      <c r="X17" s="239"/>
      <c r="Y17" s="239"/>
      <c r="Z17" s="239"/>
      <c r="AA17"/>
      <c r="AB17"/>
      <c r="AC17"/>
      <c r="AD17"/>
      <c r="AE17"/>
    </row>
    <row r="18" spans="2:31" s="4" customFormat="1" ht="18" customHeight="1" x14ac:dyDescent="0.2">
      <c r="B18" s="27"/>
      <c r="C18" s="18" t="s">
        <v>39</v>
      </c>
      <c r="D18" s="21"/>
      <c r="E18"/>
      <c r="F18" s="270">
        <f>SUM(F9,F10,F11,F12,F13,F14,F15,F16)</f>
        <v>15548605.20222</v>
      </c>
      <c r="G18" s="273">
        <f>SUM(G9,G10,G11,G12,G13,G14,G15,G16)</f>
        <v>10266308.794720002</v>
      </c>
      <c r="H18" s="276">
        <f>SUM(H9,H10,H11,H12,H13,H14,H15,H16)</f>
        <v>10162256.61933</v>
      </c>
      <c r="I18" s="264"/>
      <c r="J18" s="270">
        <f>SUM(J9:J17)</f>
        <v>16534645.146500001</v>
      </c>
      <c r="K18" s="273">
        <f t="shared" ref="K18:L18" si="3">SUM(K9:K17)</f>
        <v>10696607.086000001</v>
      </c>
      <c r="L18" s="276">
        <f t="shared" si="3"/>
        <v>9348243.7009999994</v>
      </c>
      <c r="M18" s="264"/>
      <c r="N18" s="283">
        <f>IF(+$F18=0," ",+G18/$F18*100)</f>
        <v>66.02720090451713</v>
      </c>
      <c r="O18" s="284">
        <f>IF(+$F18=0," ",+H18/$F18*100)</f>
        <v>65.35799505591055</v>
      </c>
      <c r="P18" s="284">
        <f>IF(+$J18=0," ",+K18/$J18*100)</f>
        <v>64.692087379112721</v>
      </c>
      <c r="Q18" s="285">
        <f>IF(+$J18=0," ",+L18/$J18*100)</f>
        <v>56.537310708351093</v>
      </c>
      <c r="R18" s="264"/>
      <c r="S18" s="283">
        <f>IF(+J18=0," ",(+F18/J18-1)*100)</f>
        <v>-5.9634781124330409</v>
      </c>
      <c r="T18" s="284">
        <f>IF(+K18=0," ",(+G18/K18-1)*100)</f>
        <v>-4.0227549522987127</v>
      </c>
      <c r="U18" s="285">
        <f>IF(+L18=0," ",(+H18/L18-1)*100)</f>
        <v>8.7076561583747001</v>
      </c>
      <c r="V18" s="239"/>
      <c r="W18" s="239"/>
      <c r="X18" s="239"/>
      <c r="Y18" s="239"/>
      <c r="Z18" s="239"/>
      <c r="AA18"/>
      <c r="AB18"/>
      <c r="AC18"/>
      <c r="AD18"/>
      <c r="AE18"/>
    </row>
    <row r="19" spans="2:31" s="4" customFormat="1" ht="5.0999999999999996" customHeight="1" x14ac:dyDescent="0.2">
      <c r="B19" s="24"/>
      <c r="C19" s="12"/>
      <c r="D19" s="22"/>
      <c r="E19"/>
      <c r="F19" s="269"/>
      <c r="G19" s="272"/>
      <c r="H19" s="275"/>
      <c r="I19" s="264"/>
      <c r="J19" s="269"/>
      <c r="K19" s="272"/>
      <c r="L19" s="275"/>
      <c r="M19" s="264"/>
      <c r="N19" s="280"/>
      <c r="O19" s="281"/>
      <c r="P19" s="281"/>
      <c r="Q19" s="282"/>
      <c r="R19" s="264"/>
      <c r="S19" s="280"/>
      <c r="T19" s="281"/>
      <c r="U19" s="282"/>
      <c r="V19" s="239"/>
      <c r="W19" s="239"/>
      <c r="X19" s="239"/>
      <c r="Y19" s="239"/>
      <c r="Z19" s="239"/>
      <c r="AA19"/>
      <c r="AB19"/>
      <c r="AC19"/>
      <c r="AD19"/>
      <c r="AE19"/>
    </row>
    <row r="20" spans="2:31" s="7" customFormat="1" ht="18" customHeight="1" x14ac:dyDescent="0.2">
      <c r="B20" s="26"/>
      <c r="C20" s="13" t="s">
        <v>40</v>
      </c>
      <c r="D20" s="20"/>
      <c r="E20"/>
      <c r="F20" s="268">
        <f>SUM(F9,F10,F11,F12)</f>
        <v>14499316.943700001</v>
      </c>
      <c r="G20" s="271">
        <f>SUM(G9,G10,G11,G12)</f>
        <v>9849470.4013500009</v>
      </c>
      <c r="H20" s="274">
        <f>SUM(H9,H10,H11,H12)</f>
        <v>9798369.7067999989</v>
      </c>
      <c r="I20" s="264"/>
      <c r="J20" s="268">
        <f>SUM(J9,J10,J11,J12)</f>
        <v>15688134.967</v>
      </c>
      <c r="K20" s="271">
        <f>SUM(K9,K10,K11,K12)</f>
        <v>10349177.864</v>
      </c>
      <c r="L20" s="274">
        <f>SUM(L9,L10,L11,L12)</f>
        <v>9013962.9450000003</v>
      </c>
      <c r="M20" s="264"/>
      <c r="N20" s="277">
        <f t="shared" ref="N20:O22" si="4">IF(+$F20=0," ",+G20/$F20*100)</f>
        <v>67.93058210669453</v>
      </c>
      <c r="O20" s="278">
        <f t="shared" si="4"/>
        <v>67.578146921310122</v>
      </c>
      <c r="P20" s="278">
        <f t="shared" ref="P20:Q22" si="5">IF(+$J20=0," ",+K20/$J20*100)</f>
        <v>65.968184782764183</v>
      </c>
      <c r="Q20" s="279">
        <f t="shared" si="5"/>
        <v>57.457199112328375</v>
      </c>
      <c r="R20" s="264"/>
      <c r="S20" s="277">
        <f t="shared" ref="S20:U22" si="6">IF(+J20=0," ",(+F20/J20-1)*100)</f>
        <v>-7.5778161381239943</v>
      </c>
      <c r="T20" s="278">
        <f t="shared" si="6"/>
        <v>-4.8284749688982558</v>
      </c>
      <c r="U20" s="279">
        <f t="shared" si="6"/>
        <v>8.7021298688065407</v>
      </c>
      <c r="V20" s="254"/>
      <c r="W20" s="254"/>
      <c r="X20" s="254"/>
      <c r="Y20" s="254"/>
      <c r="Z20" s="254"/>
      <c r="AA20"/>
      <c r="AB20"/>
      <c r="AC20"/>
      <c r="AD20"/>
      <c r="AE20"/>
    </row>
    <row r="21" spans="2:31" s="7" customFormat="1" ht="18" customHeight="1" x14ac:dyDescent="0.2">
      <c r="B21" s="26"/>
      <c r="C21" s="13" t="s">
        <v>41</v>
      </c>
      <c r="D21" s="20"/>
      <c r="E21"/>
      <c r="F21" s="268">
        <f>SUM(F13,F14)</f>
        <v>614866.53796999995</v>
      </c>
      <c r="G21" s="271">
        <f>SUM(G13,G14)</f>
        <v>232277.83004000003</v>
      </c>
      <c r="H21" s="274">
        <f>SUM(H13,H14)</f>
        <v>216726.3492</v>
      </c>
      <c r="I21" s="264"/>
      <c r="J21" s="268">
        <f>SUM(J13,J14)</f>
        <v>512471.28500000003</v>
      </c>
      <c r="K21" s="271">
        <f>SUM(K13,K14)</f>
        <v>180915.22100000002</v>
      </c>
      <c r="L21" s="274">
        <f>SUM(L13,L14)</f>
        <v>169004.255</v>
      </c>
      <c r="M21" s="264"/>
      <c r="N21" s="277">
        <f t="shared" si="4"/>
        <v>37.776950882198292</v>
      </c>
      <c r="O21" s="278">
        <f t="shared" si="4"/>
        <v>35.247705935588627</v>
      </c>
      <c r="P21" s="278">
        <f t="shared" si="5"/>
        <v>35.302508900571866</v>
      </c>
      <c r="Q21" s="279">
        <f t="shared" si="5"/>
        <v>32.978287749332139</v>
      </c>
      <c r="R21" s="264"/>
      <c r="S21" s="277">
        <f t="shared" si="6"/>
        <v>19.980681058061613</v>
      </c>
      <c r="T21" s="278">
        <f t="shared" si="6"/>
        <v>28.390429924080294</v>
      </c>
      <c r="U21" s="279">
        <f t="shared" si="6"/>
        <v>28.237214619241378</v>
      </c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</row>
    <row r="22" spans="2:31" s="7" customFormat="1" ht="18" customHeight="1" x14ac:dyDescent="0.2">
      <c r="B22" s="26"/>
      <c r="C22" s="13" t="s">
        <v>42</v>
      </c>
      <c r="D22" s="20"/>
      <c r="E22"/>
      <c r="F22" s="268">
        <f>SUM(F15,F16)</f>
        <v>434421.72054999997</v>
      </c>
      <c r="G22" s="271">
        <f>SUM(G15,G16)</f>
        <v>184560.56333000003</v>
      </c>
      <c r="H22" s="274">
        <f>SUM(H15,H16)</f>
        <v>147160.56333</v>
      </c>
      <c r="I22" s="264"/>
      <c r="J22" s="268">
        <f>SUM(J15,J16)</f>
        <v>334038.89449999999</v>
      </c>
      <c r="K22" s="271">
        <f>SUM(K15,K16)</f>
        <v>166514.00099999999</v>
      </c>
      <c r="L22" s="274">
        <f>SUM(L15,L16)</f>
        <v>165276.50099999999</v>
      </c>
      <c r="M22" s="264"/>
      <c r="N22" s="277">
        <f t="shared" si="4"/>
        <v>42.484193261869365</v>
      </c>
      <c r="O22" s="278">
        <f t="shared" si="4"/>
        <v>33.875047302811481</v>
      </c>
      <c r="P22" s="278">
        <f t="shared" si="5"/>
        <v>49.848686407983543</v>
      </c>
      <c r="Q22" s="279">
        <f t="shared" si="5"/>
        <v>49.47822056691664</v>
      </c>
      <c r="R22" s="264"/>
      <c r="S22" s="277">
        <f t="shared" si="6"/>
        <v>30.051238853564087</v>
      </c>
      <c r="T22" s="278">
        <f t="shared" si="6"/>
        <v>10.837864817145348</v>
      </c>
      <c r="U22" s="279">
        <f t="shared" si="6"/>
        <v>-10.96098813829559</v>
      </c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</row>
    <row r="23" spans="2:31" s="4" customFormat="1" ht="5.0999999999999996" customHeight="1" x14ac:dyDescent="0.2">
      <c r="B23" s="24"/>
      <c r="C23" s="12"/>
      <c r="D23" s="22"/>
      <c r="E23"/>
      <c r="F23" s="269"/>
      <c r="G23" s="272"/>
      <c r="H23" s="275"/>
      <c r="I23" s="264"/>
      <c r="J23" s="269"/>
      <c r="K23" s="272"/>
      <c r="L23" s="275"/>
      <c r="M23" s="264"/>
      <c r="N23" s="280"/>
      <c r="O23" s="281"/>
      <c r="P23" s="281"/>
      <c r="Q23" s="282"/>
      <c r="R23" s="264"/>
      <c r="S23" s="280"/>
      <c r="T23" s="281"/>
      <c r="U23" s="282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</row>
    <row r="24" spans="2:31" s="4" customFormat="1" ht="18" customHeight="1" x14ac:dyDescent="0.2">
      <c r="B24" s="47"/>
      <c r="C24" s="48" t="s">
        <v>39</v>
      </c>
      <c r="D24" s="23"/>
      <c r="E24"/>
      <c r="F24" s="287">
        <f>SUM(F20,F21,F22)</f>
        <v>15548605.20222</v>
      </c>
      <c r="G24" s="288">
        <f>SUM(G20,G21,G22)</f>
        <v>10266308.794720002</v>
      </c>
      <c r="H24" s="289">
        <f>SUM(H20,H21,H22)</f>
        <v>10162256.619329998</v>
      </c>
      <c r="I24" s="264"/>
      <c r="J24" s="287">
        <f>SUM(J20:J23)</f>
        <v>16534645.146500001</v>
      </c>
      <c r="K24" s="288">
        <f t="shared" ref="K24:L24" si="7">SUM(K20:K23)</f>
        <v>10696607.086000001</v>
      </c>
      <c r="L24" s="289">
        <f t="shared" si="7"/>
        <v>9348243.7010000013</v>
      </c>
      <c r="M24" s="264"/>
      <c r="N24" s="290">
        <f>IF(+$F24=0," ",+G24/$F24*100)</f>
        <v>66.02720090451713</v>
      </c>
      <c r="O24" s="291">
        <f>IF(+$F24=0," ",+H24/$F24*100)</f>
        <v>65.35799505591055</v>
      </c>
      <c r="P24" s="291">
        <f>IF(+$J24=0," ",+K24/$J24*100)</f>
        <v>64.692087379112721</v>
      </c>
      <c r="Q24" s="292">
        <f>IF(+$J24=0," ",+L24/$J24*100)</f>
        <v>56.537310708351107</v>
      </c>
      <c r="R24" s="264"/>
      <c r="S24" s="290">
        <f>IF(+J24=0," ",(+F24/J24-1)*100)</f>
        <v>-5.9634781124330409</v>
      </c>
      <c r="T24" s="291">
        <f>IF(+K24=0," ",(+G24/K24-1)*100)</f>
        <v>-4.0227549522987127</v>
      </c>
      <c r="U24" s="292">
        <f>IF(+L24=0," ",(+H24/L24-1)*100)</f>
        <v>8.7076561583746539</v>
      </c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</row>
    <row r="25" spans="2:31" ht="6.75" customHeight="1" x14ac:dyDescent="0.2">
      <c r="B25" s="239"/>
      <c r="C25" s="239"/>
      <c r="D25" s="239"/>
      <c r="E25" s="239"/>
      <c r="F25" s="257"/>
      <c r="G25" s="239"/>
      <c r="H25" s="239"/>
      <c r="I25" s="239"/>
      <c r="J25" s="257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</row>
    <row r="26" spans="2:31" x14ac:dyDescent="0.2">
      <c r="B26" s="239"/>
      <c r="C26" s="200" t="s">
        <v>43</v>
      </c>
      <c r="D26" s="239"/>
      <c r="E26" s="239"/>
      <c r="F26" s="257"/>
      <c r="G26" s="239"/>
      <c r="H26" s="239"/>
      <c r="I26" s="239"/>
      <c r="J26" s="257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</row>
    <row r="28" spans="2:31" x14ac:dyDescent="0.2">
      <c r="B28" s="239"/>
      <c r="C28" s="239"/>
      <c r="D28" s="239"/>
      <c r="E28" s="239"/>
      <c r="F28" s="114"/>
      <c r="G28" s="114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</row>
    <row r="29" spans="2:31" x14ac:dyDescent="0.2">
      <c r="B29" s="239"/>
      <c r="C29" s="239"/>
      <c r="D29" s="239"/>
      <c r="E29" s="239"/>
      <c r="F29" s="239"/>
      <c r="G29" s="259"/>
      <c r="H29" s="239"/>
      <c r="I29" s="239"/>
      <c r="J29" s="239"/>
      <c r="K29" s="260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</row>
    <row r="30" spans="2:31" x14ac:dyDescent="0.2">
      <c r="B30" s="239"/>
      <c r="C30" s="239"/>
      <c r="D30" s="239"/>
      <c r="E30" s="239"/>
      <c r="F30" s="239"/>
      <c r="G30" s="25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</row>
    <row r="31" spans="2:31" x14ac:dyDescent="0.2">
      <c r="B31" s="239"/>
      <c r="C31" s="239"/>
      <c r="D31" s="239"/>
      <c r="E31" s="239"/>
      <c r="F31" s="259"/>
      <c r="G31" s="114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</row>
    <row r="34" spans="1:23" x14ac:dyDescent="0.2">
      <c r="A34" s="23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39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39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39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J39" sqref="J39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192" customFormat="1" ht="15.75" x14ac:dyDescent="0.2">
      <c r="B1" s="194" t="s">
        <v>7</v>
      </c>
      <c r="U1" s="195" t="str">
        <f>Índice!B8</f>
        <v>3er Trimestre 2021</v>
      </c>
    </row>
    <row r="2" spans="2:24" s="4" customFormat="1" ht="27" customHeight="1" x14ac:dyDescent="0.2">
      <c r="B2" s="329" t="s">
        <v>44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</row>
    <row r="3" spans="2:24" s="4" customFormat="1" ht="14.25" customHeight="1" x14ac:dyDescent="0.2">
      <c r="B3" s="23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39"/>
      <c r="W3" s="239"/>
      <c r="X3" s="239"/>
    </row>
    <row r="4" spans="2:24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 t="s">
        <v>179</v>
      </c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</row>
    <row r="5" spans="2:24" s="4" customFormat="1" ht="25.5" customHeight="1" x14ac:dyDescent="0.2">
      <c r="B5" s="320" t="s">
        <v>45</v>
      </c>
      <c r="C5" s="321"/>
      <c r="D5" s="322"/>
      <c r="E5"/>
      <c r="F5" s="101">
        <v>2021</v>
      </c>
      <c r="G5" s="102"/>
      <c r="H5" s="103"/>
      <c r="I5" s="264"/>
      <c r="J5" s="101">
        <v>2020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207</v>
      </c>
      <c r="T5" s="321"/>
      <c r="U5" s="322"/>
      <c r="V5" s="239"/>
      <c r="W5" s="239"/>
      <c r="X5" s="239"/>
    </row>
    <row r="6" spans="2:24" s="11" customFormat="1" ht="24" customHeight="1" x14ac:dyDescent="0.2">
      <c r="B6" s="323"/>
      <c r="C6" s="335"/>
      <c r="D6" s="325"/>
      <c r="E6"/>
      <c r="F6" s="118" t="s">
        <v>15</v>
      </c>
      <c r="G6" s="120" t="s">
        <v>46</v>
      </c>
      <c r="H6" s="97" t="s">
        <v>47</v>
      </c>
      <c r="I6" s="56"/>
      <c r="J6" s="118" t="s">
        <v>15</v>
      </c>
      <c r="K6" s="120" t="s">
        <v>46</v>
      </c>
      <c r="L6" s="97" t="s">
        <v>47</v>
      </c>
      <c r="M6" s="264"/>
      <c r="N6" s="336">
        <v>2021</v>
      </c>
      <c r="O6" s="337"/>
      <c r="P6" s="338">
        <v>2020</v>
      </c>
      <c r="Q6" s="339"/>
      <c r="R6" s="264"/>
      <c r="S6" s="323"/>
      <c r="T6" s="335"/>
      <c r="U6" s="325"/>
    </row>
    <row r="7" spans="2:24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</row>
    <row r="9" spans="2:24" s="7" customFormat="1" ht="15.95" customHeight="1" x14ac:dyDescent="0.2">
      <c r="B9" s="25">
        <v>1</v>
      </c>
      <c r="C9" s="13" t="s">
        <v>48</v>
      </c>
      <c r="D9" s="19"/>
      <c r="E9"/>
      <c r="F9" s="268">
        <v>6953323.824000001</v>
      </c>
      <c r="G9" s="271">
        <v>5667991.9588299999</v>
      </c>
      <c r="H9" s="274">
        <v>5312353.4610099997</v>
      </c>
      <c r="I9" s="308"/>
      <c r="J9" s="268">
        <v>7644662.5560000008</v>
      </c>
      <c r="K9" s="271">
        <v>5074708.6109999996</v>
      </c>
      <c r="L9" s="274">
        <v>4473105.6669999994</v>
      </c>
      <c r="M9" s="264"/>
      <c r="N9" s="277">
        <f t="shared" ref="N9:O25" si="0">IF(+$F9=0," ",+G9/$F9*100)</f>
        <v>81.514856812312317</v>
      </c>
      <c r="O9" s="278">
        <f t="shared" si="0"/>
        <v>76.400202197889172</v>
      </c>
      <c r="P9" s="278">
        <f t="shared" ref="P9:Q22" si="1">IF(+$J9=0," ",+K9/$J9*100)</f>
        <v>66.382375596383341</v>
      </c>
      <c r="Q9" s="279">
        <f t="shared" si="1"/>
        <v>58.512794178066521</v>
      </c>
      <c r="R9" s="264"/>
      <c r="S9" s="277">
        <f t="shared" ref="S9:U25" si="2">IF(+J9=0," ",(+F9/J9-1)*100)</f>
        <v>-9.0434172461594802</v>
      </c>
      <c r="T9" s="278">
        <f t="shared" si="2"/>
        <v>11.690983528472799</v>
      </c>
      <c r="U9" s="279">
        <f t="shared" si="2"/>
        <v>18.762082912583256</v>
      </c>
      <c r="V9" s="254"/>
      <c r="W9" s="122"/>
      <c r="X9" s="8"/>
    </row>
    <row r="10" spans="2:24" s="7" customFormat="1" ht="15.95" customHeight="1" x14ac:dyDescent="0.2">
      <c r="B10" s="25"/>
      <c r="C10" s="123" t="s">
        <v>180</v>
      </c>
      <c r="D10" s="19"/>
      <c r="E10"/>
      <c r="F10" s="268">
        <v>5715123.824</v>
      </c>
      <c r="G10" s="271">
        <v>4380508.6045399997</v>
      </c>
      <c r="H10" s="274">
        <v>4078385.07706</v>
      </c>
      <c r="I10" s="308"/>
      <c r="J10" s="268">
        <v>5930707.040000001</v>
      </c>
      <c r="K10" s="271">
        <v>3956058.3130000001</v>
      </c>
      <c r="L10" s="274">
        <v>3475738.6109999996</v>
      </c>
      <c r="M10" s="264"/>
      <c r="N10" s="277">
        <f t="shared" si="0"/>
        <v>76.647658728662392</v>
      </c>
      <c r="O10" s="278">
        <f t="shared" si="0"/>
        <v>71.361272347823771</v>
      </c>
      <c r="P10" s="278">
        <f t="shared" si="1"/>
        <v>66.704665840314377</v>
      </c>
      <c r="Q10" s="279">
        <f t="shared" si="1"/>
        <v>58.605805135166463</v>
      </c>
      <c r="R10" s="264"/>
      <c r="S10" s="277">
        <f t="shared" si="2"/>
        <v>-3.6350339773316587</v>
      </c>
      <c r="T10" s="278">
        <f t="shared" si="2"/>
        <v>10.729121209998693</v>
      </c>
      <c r="U10" s="279">
        <f t="shared" si="2"/>
        <v>17.338659016323831</v>
      </c>
      <c r="V10" s="261"/>
      <c r="W10" s="122"/>
      <c r="X10" s="8"/>
    </row>
    <row r="11" spans="2:24" s="7" customFormat="1" ht="15.95" customHeight="1" x14ac:dyDescent="0.2">
      <c r="B11" s="25"/>
      <c r="C11" s="123" t="s">
        <v>181</v>
      </c>
      <c r="D11" s="19"/>
      <c r="E11"/>
      <c r="F11" s="268">
        <v>844800</v>
      </c>
      <c r="G11" s="271">
        <v>874684.22951000009</v>
      </c>
      <c r="H11" s="274">
        <v>841841.87693000003</v>
      </c>
      <c r="I11" s="308"/>
      <c r="J11" s="268">
        <v>1313257.7220000001</v>
      </c>
      <c r="K11" s="271">
        <v>769581.56799999997</v>
      </c>
      <c r="L11" s="274">
        <v>740323.29099999997</v>
      </c>
      <c r="M11" s="264"/>
      <c r="N11" s="277">
        <f t="shared" si="0"/>
        <v>103.53743247040721</v>
      </c>
      <c r="O11" s="278">
        <f t="shared" si="0"/>
        <v>99.649843386600381</v>
      </c>
      <c r="P11" s="278">
        <f t="shared" si="1"/>
        <v>58.600955098743356</v>
      </c>
      <c r="Q11" s="279">
        <f t="shared" si="1"/>
        <v>56.373039244158349</v>
      </c>
      <c r="R11" s="264"/>
      <c r="S11" s="277">
        <f t="shared" si="2"/>
        <v>-35.671423373515111</v>
      </c>
      <c r="T11" s="278">
        <f>IF(+K11=0," ",(+G11/K11-1)*100)</f>
        <v>13.657117826137966</v>
      </c>
      <c r="U11" s="279">
        <f t="shared" si="2"/>
        <v>13.712737011538923</v>
      </c>
      <c r="V11" s="254"/>
      <c r="W11" s="8"/>
      <c r="X11" s="8"/>
    </row>
    <row r="12" spans="2:24" s="7" customFormat="1" ht="15.95" customHeight="1" x14ac:dyDescent="0.2">
      <c r="B12" s="25"/>
      <c r="C12" s="123" t="s">
        <v>182</v>
      </c>
      <c r="D12" s="19"/>
      <c r="E12"/>
      <c r="F12" s="268">
        <v>393400</v>
      </c>
      <c r="G12" s="271">
        <v>412799.12478000007</v>
      </c>
      <c r="H12" s="274">
        <v>392126.50702000002</v>
      </c>
      <c r="I12" s="308"/>
      <c r="J12" s="268">
        <v>400697.79399999999</v>
      </c>
      <c r="K12" s="271">
        <v>349068.73</v>
      </c>
      <c r="L12" s="274">
        <v>257043.76500000001</v>
      </c>
      <c r="M12" s="264"/>
      <c r="N12" s="277">
        <f t="shared" si="0"/>
        <v>104.93114508896799</v>
      </c>
      <c r="O12" s="278">
        <f t="shared" si="0"/>
        <v>99.676285465175397</v>
      </c>
      <c r="P12" s="278">
        <f t="shared" si="1"/>
        <v>87.115211320579405</v>
      </c>
      <c r="Q12" s="279">
        <f t="shared" si="1"/>
        <v>64.149034222035169</v>
      </c>
      <c r="R12" s="264"/>
      <c r="S12" s="277">
        <f t="shared" si="2"/>
        <v>-1.8212713195021935</v>
      </c>
      <c r="T12" s="278">
        <f t="shared" si="2"/>
        <v>18.257262625615333</v>
      </c>
      <c r="U12" s="279">
        <f t="shared" si="2"/>
        <v>52.552428968662213</v>
      </c>
      <c r="V12" s="254"/>
      <c r="W12" s="8"/>
      <c r="X12" s="8"/>
    </row>
    <row r="13" spans="2:24" s="7" customFormat="1" ht="15.95" customHeight="1" x14ac:dyDescent="0.2">
      <c r="B13" s="25">
        <v>2</v>
      </c>
      <c r="C13" s="13" t="s">
        <v>49</v>
      </c>
      <c r="D13" s="19"/>
      <c r="E13"/>
      <c r="F13" s="268">
        <v>7279673.8219999997</v>
      </c>
      <c r="G13" s="271">
        <v>5395025.0127499998</v>
      </c>
      <c r="H13" s="274">
        <v>5113255.2883099997</v>
      </c>
      <c r="I13" s="308"/>
      <c r="J13" s="268">
        <v>8074080.6688999999</v>
      </c>
      <c r="K13" s="271">
        <v>4524380.7620000001</v>
      </c>
      <c r="L13" s="274">
        <v>4227107.47</v>
      </c>
      <c r="M13" s="264"/>
      <c r="N13" s="277">
        <f t="shared" si="0"/>
        <v>74.110806949146848</v>
      </c>
      <c r="O13" s="278">
        <f t="shared" si="0"/>
        <v>70.240170278744657</v>
      </c>
      <c r="P13" s="278">
        <f t="shared" si="1"/>
        <v>56.035862750630585</v>
      </c>
      <c r="Q13" s="279">
        <f t="shared" si="1"/>
        <v>52.354040581760671</v>
      </c>
      <c r="R13" s="264"/>
      <c r="S13" s="277">
        <f t="shared" si="2"/>
        <v>-9.8389758472431588</v>
      </c>
      <c r="T13" s="278">
        <f t="shared" si="2"/>
        <v>19.243390345536081</v>
      </c>
      <c r="U13" s="279">
        <f t="shared" si="2"/>
        <v>20.963456089040488</v>
      </c>
      <c r="V13" s="254"/>
      <c r="W13" s="8"/>
      <c r="X13" s="8"/>
    </row>
    <row r="14" spans="2:24" s="7" customFormat="1" ht="15.95" customHeight="1" x14ac:dyDescent="0.2">
      <c r="B14" s="25"/>
      <c r="C14" s="123" t="s">
        <v>183</v>
      </c>
      <c r="D14" s="19"/>
      <c r="E14"/>
      <c r="F14" s="268">
        <v>175000</v>
      </c>
      <c r="G14" s="271">
        <v>166596.32178</v>
      </c>
      <c r="H14" s="274">
        <v>164690.02413000001</v>
      </c>
      <c r="I14" s="308"/>
      <c r="J14" s="268">
        <v>222317.97</v>
      </c>
      <c r="K14" s="271">
        <v>123726.827</v>
      </c>
      <c r="L14" s="274">
        <v>121234.251</v>
      </c>
      <c r="M14" s="264"/>
      <c r="N14" s="277">
        <f t="shared" si="0"/>
        <v>95.197898159999994</v>
      </c>
      <c r="O14" s="278">
        <f t="shared" si="0"/>
        <v>94.10858521714286</v>
      </c>
      <c r="P14" s="278">
        <f t="shared" si="1"/>
        <v>55.653093180006998</v>
      </c>
      <c r="Q14" s="279">
        <f t="shared" si="1"/>
        <v>54.531917055557855</v>
      </c>
      <c r="R14" s="264"/>
      <c r="S14" s="277">
        <f t="shared" si="2"/>
        <v>-21.28391600553028</v>
      </c>
      <c r="T14" s="278">
        <f t="shared" si="2"/>
        <v>34.648504143729461</v>
      </c>
      <c r="U14" s="279">
        <f t="shared" si="2"/>
        <v>35.844468680719601</v>
      </c>
      <c r="V14" s="254"/>
      <c r="W14" s="8"/>
      <c r="X14" s="8"/>
    </row>
    <row r="15" spans="2:24" s="7" customFormat="1" ht="15.95" customHeight="1" x14ac:dyDescent="0.2">
      <c r="B15" s="25"/>
      <c r="C15" s="123" t="s">
        <v>184</v>
      </c>
      <c r="D15" s="19"/>
      <c r="E15"/>
      <c r="F15" s="268">
        <v>5542123.8220000006</v>
      </c>
      <c r="G15" s="307">
        <v>4033496.1944599994</v>
      </c>
      <c r="H15" s="274">
        <v>3836025.0944699999</v>
      </c>
      <c r="I15" s="308"/>
      <c r="J15" s="268">
        <v>6080806.0380000006</v>
      </c>
      <c r="K15" s="307">
        <v>3375550.21</v>
      </c>
      <c r="L15" s="274">
        <v>3137695.7029999997</v>
      </c>
      <c r="M15" s="264"/>
      <c r="N15" s="277">
        <f t="shared" si="0"/>
        <v>72.778889898645772</v>
      </c>
      <c r="O15" s="278">
        <f t="shared" si="0"/>
        <v>69.21579556275023</v>
      </c>
      <c r="P15" s="278">
        <f t="shared" si="1"/>
        <v>55.511558647087369</v>
      </c>
      <c r="Q15" s="279">
        <f t="shared" si="1"/>
        <v>51.599996503621405</v>
      </c>
      <c r="R15" s="264"/>
      <c r="S15" s="277">
        <f t="shared" si="2"/>
        <v>-8.8587304484583527</v>
      </c>
      <c r="T15" s="278">
        <f t="shared" si="2"/>
        <v>19.491518227483251</v>
      </c>
      <c r="U15" s="279">
        <f t="shared" si="2"/>
        <v>22.25612224927729</v>
      </c>
      <c r="V15" s="254"/>
      <c r="W15" s="8"/>
      <c r="X15" s="8"/>
    </row>
    <row r="16" spans="2:24" s="7" customFormat="1" ht="15.95" customHeight="1" x14ac:dyDescent="0.2">
      <c r="B16" s="25"/>
      <c r="C16" s="123" t="s">
        <v>185</v>
      </c>
      <c r="D16" s="19"/>
      <c r="E16"/>
      <c r="F16" s="268">
        <v>1473041.0719999999</v>
      </c>
      <c r="G16" s="271">
        <v>1112694.6166300001</v>
      </c>
      <c r="H16" s="274">
        <v>1033732.0451499999</v>
      </c>
      <c r="I16" s="308"/>
      <c r="J16" s="268">
        <v>1681974.0268999999</v>
      </c>
      <c r="K16" s="271">
        <v>963496.53700000001</v>
      </c>
      <c r="L16" s="274">
        <v>907758.19900000014</v>
      </c>
      <c r="M16" s="264"/>
      <c r="N16" s="277">
        <f t="shared" si="0"/>
        <v>75.537243175389207</v>
      </c>
      <c r="O16" s="278">
        <f t="shared" si="0"/>
        <v>70.176729271130597</v>
      </c>
      <c r="P16" s="278">
        <f t="shared" si="1"/>
        <v>57.283675109763379</v>
      </c>
      <c r="Q16" s="279">
        <f t="shared" si="1"/>
        <v>53.969810739174392</v>
      </c>
      <c r="R16" s="264"/>
      <c r="S16" s="277">
        <f t="shared" si="2"/>
        <v>-12.421889491663475</v>
      </c>
      <c r="T16" s="278">
        <f t="shared" si="2"/>
        <v>15.485066515604927</v>
      </c>
      <c r="U16" s="279">
        <f t="shared" si="2"/>
        <v>13.877467181103341</v>
      </c>
      <c r="V16" s="254"/>
      <c r="W16" s="8"/>
      <c r="X16" s="8"/>
    </row>
    <row r="17" spans="2:24" s="7" customFormat="1" ht="15.95" customHeight="1" x14ac:dyDescent="0.2">
      <c r="B17" s="25"/>
      <c r="C17" s="123" t="s">
        <v>186</v>
      </c>
      <c r="D17" s="19"/>
      <c r="E17"/>
      <c r="F17" s="268">
        <v>89508.928</v>
      </c>
      <c r="G17" s="271">
        <v>82237.879880000008</v>
      </c>
      <c r="H17" s="274">
        <v>78808.124560000011</v>
      </c>
      <c r="I17" s="308"/>
      <c r="J17" s="268">
        <v>88982.634000000005</v>
      </c>
      <c r="K17" s="271">
        <v>61607.187999999995</v>
      </c>
      <c r="L17" s="274">
        <v>60419.316999999995</v>
      </c>
      <c r="M17" s="264"/>
      <c r="N17" s="277">
        <f t="shared" si="0"/>
        <v>91.876734218065948</v>
      </c>
      <c r="O17" s="278">
        <f t="shared" si="0"/>
        <v>88.044987601683715</v>
      </c>
      <c r="P17" s="278">
        <f t="shared" si="1"/>
        <v>69.235068946149639</v>
      </c>
      <c r="Q17" s="279">
        <f t="shared" si="1"/>
        <v>67.900121949637935</v>
      </c>
      <c r="R17" s="264"/>
      <c r="S17" s="277">
        <f t="shared" si="2"/>
        <v>0.59145698024627436</v>
      </c>
      <c r="T17" s="278">
        <f t="shared" si="2"/>
        <v>33.487475325119554</v>
      </c>
      <c r="U17" s="279">
        <f t="shared" si="2"/>
        <v>30.435311872194816</v>
      </c>
      <c r="V17" s="254"/>
      <c r="W17" s="122"/>
      <c r="X17" s="8"/>
    </row>
    <row r="18" spans="2:24" s="7" customFormat="1" ht="15.95" customHeight="1" x14ac:dyDescent="0.2">
      <c r="B18" s="25">
        <v>3</v>
      </c>
      <c r="C18" s="13" t="s">
        <v>50</v>
      </c>
      <c r="D18" s="19"/>
      <c r="E18"/>
      <c r="F18" s="268">
        <v>172450.587</v>
      </c>
      <c r="G18" s="271">
        <v>175000.94596000004</v>
      </c>
      <c r="H18" s="274">
        <v>122375.35798000003</v>
      </c>
      <c r="I18" s="308"/>
      <c r="J18" s="268">
        <v>214882.84299999999</v>
      </c>
      <c r="K18" s="271">
        <v>148204.342</v>
      </c>
      <c r="L18" s="274">
        <v>99653.651000000013</v>
      </c>
      <c r="M18" s="264"/>
      <c r="N18" s="277">
        <f t="shared" si="0"/>
        <v>101.47889259431749</v>
      </c>
      <c r="O18" s="278">
        <f t="shared" si="0"/>
        <v>70.962563890837913</v>
      </c>
      <c r="P18" s="278">
        <f t="shared" si="1"/>
        <v>68.969834878813472</v>
      </c>
      <c r="Q18" s="279">
        <f t="shared" si="1"/>
        <v>46.375806280634521</v>
      </c>
      <c r="R18" s="264"/>
      <c r="S18" s="277">
        <f t="shared" si="2"/>
        <v>-19.74669331790253</v>
      </c>
      <c r="T18" s="278">
        <f t="shared" si="2"/>
        <v>18.080849453115235</v>
      </c>
      <c r="U18" s="279">
        <f t="shared" si="2"/>
        <v>22.800676896424001</v>
      </c>
      <c r="V18" s="254"/>
      <c r="W18" s="8"/>
      <c r="X18" s="8"/>
    </row>
    <row r="19" spans="2:24" s="7" customFormat="1" ht="15.95" customHeight="1" x14ac:dyDescent="0.2">
      <c r="B19" s="25">
        <v>4</v>
      </c>
      <c r="C19" s="13" t="s">
        <v>34</v>
      </c>
      <c r="D19" s="19"/>
      <c r="E19"/>
      <c r="F19" s="268">
        <v>299512.04804999998</v>
      </c>
      <c r="G19" s="271">
        <v>506448.89724000002</v>
      </c>
      <c r="H19" s="274">
        <v>503643.91848999995</v>
      </c>
      <c r="I19" s="308"/>
      <c r="J19" s="268">
        <v>274386.93206000002</v>
      </c>
      <c r="K19" s="271">
        <v>182393.72500000001</v>
      </c>
      <c r="L19" s="274">
        <v>181718.16999999998</v>
      </c>
      <c r="M19" s="264"/>
      <c r="N19" s="277">
        <f t="shared" si="0"/>
        <v>169.09132722282158</v>
      </c>
      <c r="O19" s="278">
        <f t="shared" si="0"/>
        <v>168.15481105652304</v>
      </c>
      <c r="P19" s="278">
        <f t="shared" si="1"/>
        <v>66.473182097504591</v>
      </c>
      <c r="Q19" s="279">
        <f t="shared" si="1"/>
        <v>66.22697685918358</v>
      </c>
      <c r="R19" s="264"/>
      <c r="S19" s="277">
        <f t="shared" si="2"/>
        <v>9.1568194597933186</v>
      </c>
      <c r="T19" s="278">
        <f t="shared" si="2"/>
        <v>177.6679390916546</v>
      </c>
      <c r="U19" s="279">
        <f t="shared" si="2"/>
        <v>177.15660931980551</v>
      </c>
      <c r="V19" s="254"/>
      <c r="W19" s="8"/>
      <c r="X19" s="8"/>
    </row>
    <row r="20" spans="2:24" s="7" customFormat="1" ht="15.95" customHeight="1" x14ac:dyDescent="0.2">
      <c r="B20" s="25">
        <v>5</v>
      </c>
      <c r="C20" s="13" t="s">
        <v>51</v>
      </c>
      <c r="D20" s="19"/>
      <c r="E20"/>
      <c r="F20" s="268">
        <v>1207.01</v>
      </c>
      <c r="G20" s="271">
        <v>2974.26991</v>
      </c>
      <c r="H20" s="274">
        <v>2878.60106</v>
      </c>
      <c r="I20" s="308"/>
      <c r="J20" s="268">
        <v>1434.31</v>
      </c>
      <c r="K20" s="271">
        <v>2306.2370000000001</v>
      </c>
      <c r="L20" s="274">
        <v>2185.3139999999999</v>
      </c>
      <c r="M20" s="264"/>
      <c r="N20" s="277">
        <f t="shared" si="0"/>
        <v>246.41634369226435</v>
      </c>
      <c r="O20" s="278">
        <f t="shared" si="0"/>
        <v>238.49024117447243</v>
      </c>
      <c r="P20" s="278">
        <f t="shared" si="1"/>
        <v>160.79069378307341</v>
      </c>
      <c r="Q20" s="279">
        <f t="shared" si="1"/>
        <v>152.35995008052652</v>
      </c>
      <c r="R20" s="264"/>
      <c r="S20" s="277">
        <f t="shared" si="2"/>
        <v>-15.847341230277967</v>
      </c>
      <c r="T20" s="278">
        <f t="shared" si="2"/>
        <v>28.966359918776764</v>
      </c>
      <c r="U20" s="279">
        <f t="shared" si="2"/>
        <v>31.724825814505376</v>
      </c>
      <c r="V20" s="254"/>
      <c r="W20" s="8"/>
      <c r="X20" s="8"/>
    </row>
    <row r="21" spans="2:24" s="7" customFormat="1" ht="15.95" customHeight="1" x14ac:dyDescent="0.2">
      <c r="B21" s="25">
        <v>6</v>
      </c>
      <c r="C21" s="13" t="s">
        <v>52</v>
      </c>
      <c r="D21" s="19"/>
      <c r="E21"/>
      <c r="F21" s="268">
        <v>2383.0940000000001</v>
      </c>
      <c r="G21" s="271">
        <v>4184.5096300000005</v>
      </c>
      <c r="H21" s="274">
        <v>4172.06585</v>
      </c>
      <c r="I21" s="308"/>
      <c r="J21" s="268">
        <v>1649.7</v>
      </c>
      <c r="K21" s="271">
        <v>4211.8270000000002</v>
      </c>
      <c r="L21" s="274">
        <v>4211.8270000000002</v>
      </c>
      <c r="M21" s="264"/>
      <c r="N21" s="277">
        <f t="shared" si="0"/>
        <v>175.59146345045559</v>
      </c>
      <c r="O21" s="278">
        <f t="shared" si="0"/>
        <v>175.06929437109909</v>
      </c>
      <c r="P21" s="278">
        <f t="shared" si="1"/>
        <v>255.3086621810026</v>
      </c>
      <c r="Q21" s="279">
        <f t="shared" si="1"/>
        <v>255.3086621810026</v>
      </c>
      <c r="R21" s="264"/>
      <c r="S21" s="277">
        <f t="shared" si="2"/>
        <v>44.456204158331822</v>
      </c>
      <c r="T21" s="278">
        <f t="shared" si="2"/>
        <v>-0.64858718081249878</v>
      </c>
      <c r="U21" s="279">
        <f t="shared" si="2"/>
        <v>-0.94403568807551741</v>
      </c>
      <c r="V21" s="254"/>
      <c r="W21" s="8"/>
      <c r="X21" s="8"/>
    </row>
    <row r="22" spans="2:24" s="7" customFormat="1" ht="15.95" customHeight="1" x14ac:dyDescent="0.2">
      <c r="B22" s="25">
        <v>7</v>
      </c>
      <c r="C22" s="13" t="s">
        <v>36</v>
      </c>
      <c r="D22" s="19"/>
      <c r="E22"/>
      <c r="F22" s="268">
        <v>30953.420450000001</v>
      </c>
      <c r="G22" s="271">
        <v>23993.059740000001</v>
      </c>
      <c r="H22" s="274">
        <v>22099.617490000001</v>
      </c>
      <c r="I22" s="308"/>
      <c r="J22" s="268">
        <v>21491.726999999999</v>
      </c>
      <c r="K22" s="271">
        <v>20261.892</v>
      </c>
      <c r="L22" s="274">
        <v>19987.825999999997</v>
      </c>
      <c r="M22" s="264"/>
      <c r="N22" s="277">
        <f t="shared" si="0"/>
        <v>77.513435966654214</v>
      </c>
      <c r="O22" s="278">
        <f t="shared" si="0"/>
        <v>71.396366439367114</v>
      </c>
      <c r="P22" s="278">
        <f t="shared" si="1"/>
        <v>94.277635296595761</v>
      </c>
      <c r="Q22" s="279">
        <f t="shared" si="1"/>
        <v>93.002419023841128</v>
      </c>
      <c r="R22" s="264"/>
      <c r="S22" s="277">
        <f t="shared" si="2"/>
        <v>44.024816851619249</v>
      </c>
      <c r="T22" s="278">
        <f t="shared" si="2"/>
        <v>18.414705497393836</v>
      </c>
      <c r="U22" s="279">
        <f t="shared" si="2"/>
        <v>10.565388602042081</v>
      </c>
      <c r="V22" s="254"/>
      <c r="W22" s="8"/>
      <c r="X22" s="8"/>
    </row>
    <row r="23" spans="2:24" s="7" customFormat="1" ht="15.95" customHeight="1" x14ac:dyDescent="0.2">
      <c r="B23" s="25">
        <v>8</v>
      </c>
      <c r="C23" s="13" t="s">
        <v>37</v>
      </c>
      <c r="D23" s="19"/>
      <c r="E23"/>
      <c r="F23" s="268">
        <v>70698.150679999992</v>
      </c>
      <c r="G23" s="271">
        <v>1239.1377299999999</v>
      </c>
      <c r="H23" s="274">
        <v>1077.35673</v>
      </c>
      <c r="I23" s="308"/>
      <c r="J23" s="268">
        <v>101306.3</v>
      </c>
      <c r="K23" s="271">
        <v>73147.164000000004</v>
      </c>
      <c r="L23" s="274">
        <v>72962.546999999991</v>
      </c>
      <c r="M23" s="264"/>
      <c r="N23" s="277">
        <f t="shared" si="0"/>
        <v>1.7527159028652546</v>
      </c>
      <c r="O23" s="278">
        <f t="shared" si="0"/>
        <v>1.5238824773174393</v>
      </c>
      <c r="P23" s="278">
        <f>IF(+$F23=0," ",+K23/$J23*100)</f>
        <v>72.203963623190276</v>
      </c>
      <c r="Q23" s="279">
        <f>IF(+$F23=0," ",+L23/$J23*100)</f>
        <v>72.021727177875405</v>
      </c>
      <c r="R23" s="264"/>
      <c r="S23" s="277">
        <f t="shared" si="2"/>
        <v>-30.213470751572224</v>
      </c>
      <c r="T23" s="278">
        <f t="shared" si="2"/>
        <v>-98.305966134244116</v>
      </c>
      <c r="U23" s="279">
        <f t="shared" si="2"/>
        <v>-98.523411292097578</v>
      </c>
      <c r="V23" s="254"/>
      <c r="W23" s="8"/>
      <c r="X23" s="8"/>
    </row>
    <row r="24" spans="2:24" s="7" customFormat="1" ht="15.95" customHeight="1" x14ac:dyDescent="0.2">
      <c r="B24" s="25">
        <v>9</v>
      </c>
      <c r="C24" s="13" t="s">
        <v>38</v>
      </c>
      <c r="D24" s="19"/>
      <c r="E24"/>
      <c r="F24" s="268">
        <v>653361.33000000007</v>
      </c>
      <c r="G24" s="271">
        <v>322800</v>
      </c>
      <c r="H24" s="274">
        <v>322800</v>
      </c>
      <c r="I24" s="308"/>
      <c r="J24" s="268">
        <v>161785.92306999999</v>
      </c>
      <c r="K24" s="271">
        <v>176000</v>
      </c>
      <c r="L24" s="274">
        <v>176000</v>
      </c>
      <c r="M24" s="264"/>
      <c r="N24" s="277">
        <f t="shared" si="0"/>
        <v>49.406046115401409</v>
      </c>
      <c r="O24" s="278">
        <f t="shared" si="0"/>
        <v>49.406046115401409</v>
      </c>
      <c r="P24" s="278">
        <f>IF(+$J24=0," ",+K24/$J24*100)</f>
        <v>108.78573157681339</v>
      </c>
      <c r="Q24" s="279">
        <f>IF(+$J24=0," ",+L24/$J24*100)</f>
        <v>108.78573157681339</v>
      </c>
      <c r="R24" s="264"/>
      <c r="S24" s="277">
        <f t="shared" si="2"/>
        <v>303.8431265230102</v>
      </c>
      <c r="T24" s="278">
        <f t="shared" si="2"/>
        <v>83.409090909090907</v>
      </c>
      <c r="U24" s="279">
        <f t="shared" si="2"/>
        <v>83.409090909090907</v>
      </c>
      <c r="V24" s="254"/>
      <c r="W24" s="8"/>
      <c r="X24" s="8"/>
    </row>
    <row r="25" spans="2:24" s="7" customFormat="1" ht="18" hidden="1" customHeight="1" x14ac:dyDescent="0.2">
      <c r="B25" s="25"/>
      <c r="C25" s="13" t="s">
        <v>187</v>
      </c>
      <c r="D25" s="19"/>
      <c r="E25"/>
      <c r="F25" s="268">
        <f>+'[1]ingresos dfb'!F39</f>
        <v>0</v>
      </c>
      <c r="G25" s="271"/>
      <c r="H25" s="274"/>
      <c r="I25" s="264"/>
      <c r="J25" s="268">
        <f>+'[1]ingresos df alava'!L30+'[1]ingresos dfb'!L30+'[1]ingresos dfg'!L30</f>
        <v>0</v>
      </c>
      <c r="K25" s="271"/>
      <c r="L25" s="274"/>
      <c r="M25" s="264"/>
      <c r="N25" s="277" t="str">
        <f t="shared" si="0"/>
        <v xml:space="preserve"> </v>
      </c>
      <c r="O25" s="278" t="str">
        <f t="shared" si="0"/>
        <v xml:space="preserve"> </v>
      </c>
      <c r="P25" s="278" t="str">
        <f>IF(+$J25=0," ",+K25/$J25*100)</f>
        <v xml:space="preserve"> </v>
      </c>
      <c r="Q25" s="279" t="str">
        <f>IF(+$J25=0," ",+L25/$J25*100)</f>
        <v xml:space="preserve"> </v>
      </c>
      <c r="R25" s="264"/>
      <c r="S25" s="277" t="str">
        <f t="shared" si="2"/>
        <v xml:space="preserve"> </v>
      </c>
      <c r="T25" s="278" t="str">
        <f t="shared" si="2"/>
        <v xml:space="preserve"> </v>
      </c>
      <c r="U25" s="279" t="str">
        <f t="shared" si="2"/>
        <v xml:space="preserve"> </v>
      </c>
      <c r="V25" s="254"/>
      <c r="W25" s="8"/>
      <c r="X25" s="8"/>
    </row>
    <row r="26" spans="2:24" s="4" customFormat="1" ht="5.0999999999999996" customHeight="1" x14ac:dyDescent="0.2">
      <c r="B26" s="24"/>
      <c r="C26" s="12"/>
      <c r="D26" s="22"/>
      <c r="E26"/>
      <c r="F26" s="269"/>
      <c r="G26" s="272"/>
      <c r="H26" s="275"/>
      <c r="I26" s="264"/>
      <c r="J26" s="269"/>
      <c r="K26" s="272"/>
      <c r="L26" s="275"/>
      <c r="M26" s="264"/>
      <c r="N26" s="280"/>
      <c r="O26" s="281"/>
      <c r="P26" s="281"/>
      <c r="Q26" s="282"/>
      <c r="R26" s="264"/>
      <c r="S26" s="280"/>
      <c r="T26" s="281"/>
      <c r="U26" s="282"/>
      <c r="V26" s="239"/>
      <c r="W26" s="239"/>
      <c r="X26" s="239"/>
    </row>
    <row r="27" spans="2:24" s="4" customFormat="1" ht="15.95" customHeight="1" x14ac:dyDescent="0.2">
      <c r="B27" s="27"/>
      <c r="C27" s="18" t="s">
        <v>53</v>
      </c>
      <c r="D27" s="21"/>
      <c r="E27"/>
      <c r="F27" s="270">
        <f>SUM(F9,F13,F18,F19,F20,F21,F22,F23,F24,F25)</f>
        <v>15463563.286180001</v>
      </c>
      <c r="G27" s="273">
        <f>SUM(G9,G13,G18,G19,G20,G21,G22,G23,G24,G25)</f>
        <v>12099657.791789999</v>
      </c>
      <c r="H27" s="276">
        <f>SUM(H9,H13,H18,H19,H20,H21,H22,H23,H24,H25)</f>
        <v>11404655.666919999</v>
      </c>
      <c r="I27" s="264"/>
      <c r="J27" s="270">
        <f>SUM(J9,J13,J18,J19,J20,J21,J22,J23,J24,J25)</f>
        <v>16495680.960030001</v>
      </c>
      <c r="K27" s="273">
        <f>SUM(K9,K13,K18,K19,K20,K21,K22,K23,K24,K25)</f>
        <v>10205614.560000001</v>
      </c>
      <c r="L27" s="276">
        <f>SUM(L9,L13,L18,L19,L20,L21,L22,L23,L24,L25)</f>
        <v>9256932.4719999973</v>
      </c>
      <c r="M27" s="264"/>
      <c r="N27" s="283">
        <f>IF(+$F27=0," ",+G27/$F27*100)</f>
        <v>78.246246145632099</v>
      </c>
      <c r="O27" s="284">
        <f>IF(+$F27=0," ",+H27/$F27*100)</f>
        <v>73.751796114887028</v>
      </c>
      <c r="P27" s="284">
        <f>IF(+$J27=0," ",+K27/$J27*100)</f>
        <v>61.868404127897477</v>
      </c>
      <c r="Q27" s="285">
        <f>IF(+$J27=0," ",+L27/$J27*100)</f>
        <v>56.117310309468806</v>
      </c>
      <c r="R27" s="264"/>
      <c r="S27" s="283">
        <f>IF(+J27=0," ",(+F27/J27-1)*100)</f>
        <v>-6.2568964345932843</v>
      </c>
      <c r="T27" s="284">
        <f>IF(+K27=0," ",(+G27/K27-1)*100)</f>
        <v>18.558835635568016</v>
      </c>
      <c r="U27" s="285">
        <f>IF(+L27=0," ",(+H27/L27-1)*100)</f>
        <v>23.201240815100999</v>
      </c>
      <c r="V27" s="239"/>
      <c r="W27" s="239"/>
      <c r="X27" s="239"/>
    </row>
    <row r="28" spans="2:24" s="4" customFormat="1" ht="5.0999999999999996" customHeight="1" x14ac:dyDescent="0.2">
      <c r="B28" s="24"/>
      <c r="C28" s="12"/>
      <c r="D28" s="22"/>
      <c r="E28"/>
      <c r="F28" s="269"/>
      <c r="G28" s="272"/>
      <c r="H28" s="275"/>
      <c r="I28" s="264"/>
      <c r="J28" s="269"/>
      <c r="K28" s="272"/>
      <c r="L28" s="275"/>
      <c r="M28" s="264"/>
      <c r="N28" s="280"/>
      <c r="O28" s="281"/>
      <c r="P28" s="281"/>
      <c r="Q28" s="282"/>
      <c r="R28" s="264"/>
      <c r="S28" s="280"/>
      <c r="T28" s="281"/>
      <c r="U28" s="282"/>
      <c r="V28" s="239"/>
      <c r="W28" s="239"/>
      <c r="X28" s="239"/>
    </row>
    <row r="29" spans="2:24" s="7" customFormat="1" ht="15.95" customHeight="1" x14ac:dyDescent="0.2">
      <c r="B29" s="26"/>
      <c r="C29" s="13" t="s">
        <v>40</v>
      </c>
      <c r="D29" s="20"/>
      <c r="E29"/>
      <c r="F29" s="268">
        <f>SUM(F9,F13,F18,F19,F20)</f>
        <v>14706167.29105</v>
      </c>
      <c r="G29" s="271">
        <f>SUM(G9,G13,G18,G19,G20)</f>
        <v>11747441.084689999</v>
      </c>
      <c r="H29" s="274">
        <f>SUM(H9,H13,H18,H19,H20)</f>
        <v>11054506.62685</v>
      </c>
      <c r="I29" s="264"/>
      <c r="J29" s="268">
        <f>SUM(J9,J13,J18,J19,J20)</f>
        <v>16209447.30996</v>
      </c>
      <c r="K29" s="307">
        <f>SUM(K9,K13,K18,K19,K20)</f>
        <v>9931993.6769999992</v>
      </c>
      <c r="L29" s="274">
        <f>SUM(L9,L13,L18,L19,L20)</f>
        <v>8983770.271999998</v>
      </c>
      <c r="M29" s="264"/>
      <c r="N29" s="277">
        <f t="shared" ref="N29:O32" si="3">IF(+$F29=0," ",+G29/$F29*100)</f>
        <v>79.88105161729905</v>
      </c>
      <c r="O29" s="278">
        <f t="shared" si="3"/>
        <v>75.169188600061972</v>
      </c>
      <c r="P29" s="278">
        <f t="shared" ref="P29:Q32" si="4">IF(+$J29=0," ",+K29/$J29*100)</f>
        <v>61.272870611061613</v>
      </c>
      <c r="Q29" s="279">
        <f t="shared" si="4"/>
        <v>55.423051139318382</v>
      </c>
      <c r="R29" s="264"/>
      <c r="S29" s="277">
        <f t="shared" ref="S29:U32" si="5">IF(+J29=0," ",(+F29/J29-1)*100)</f>
        <v>-9.2740979390845695</v>
      </c>
      <c r="T29" s="278">
        <f t="shared" si="5"/>
        <v>18.278781347738061</v>
      </c>
      <c r="U29" s="279">
        <f t="shared" si="5"/>
        <v>23.049747401755493</v>
      </c>
      <c r="V29" s="254"/>
      <c r="W29" s="254"/>
      <c r="X29" s="254"/>
    </row>
    <row r="30" spans="2:24" s="7" customFormat="1" ht="15.95" customHeight="1" x14ac:dyDescent="0.2">
      <c r="B30" s="26"/>
      <c r="C30" s="13" t="s">
        <v>41</v>
      </c>
      <c r="D30" s="20"/>
      <c r="E30"/>
      <c r="F30" s="268">
        <f>SUM(F21,F22)</f>
        <v>33336.514450000002</v>
      </c>
      <c r="G30" s="271">
        <f>SUM(G21,G22)</f>
        <v>28177.569370000001</v>
      </c>
      <c r="H30" s="274">
        <f>SUM(H21,H22)</f>
        <v>26271.68334</v>
      </c>
      <c r="I30" s="264"/>
      <c r="J30" s="268">
        <f>SUM(J21,J22)</f>
        <v>23141.427</v>
      </c>
      <c r="K30" s="271">
        <f>SUM(K21,K22)</f>
        <v>24473.719000000001</v>
      </c>
      <c r="L30" s="274">
        <f>SUM(L21,L22)</f>
        <v>24199.652999999998</v>
      </c>
      <c r="M30" s="264"/>
      <c r="N30" s="277">
        <f t="shared" si="3"/>
        <v>84.524641627613235</v>
      </c>
      <c r="O30" s="278">
        <f t="shared" si="3"/>
        <v>78.807529141667658</v>
      </c>
      <c r="P30" s="278">
        <f t="shared" si="4"/>
        <v>105.75717305592262</v>
      </c>
      <c r="Q30" s="279">
        <f t="shared" si="4"/>
        <v>104.57286406754432</v>
      </c>
      <c r="R30" s="264"/>
      <c r="S30" s="277">
        <f t="shared" si="5"/>
        <v>44.055569477197778</v>
      </c>
      <c r="T30" s="278">
        <f t="shared" si="5"/>
        <v>15.133990751466907</v>
      </c>
      <c r="U30" s="279">
        <f t="shared" si="5"/>
        <v>8.562231615469873</v>
      </c>
      <c r="V30" s="254"/>
      <c r="W30" s="254"/>
      <c r="X30" s="254"/>
    </row>
    <row r="31" spans="2:24" s="7" customFormat="1" ht="15.95" customHeight="1" x14ac:dyDescent="0.2">
      <c r="B31" s="26"/>
      <c r="C31" s="13" t="s">
        <v>42</v>
      </c>
      <c r="D31" s="20"/>
      <c r="E31"/>
      <c r="F31" s="268">
        <f>SUM(F23,F24)</f>
        <v>724059.48068000004</v>
      </c>
      <c r="G31" s="271">
        <f>SUM(G23,G24)</f>
        <v>324039.13773000002</v>
      </c>
      <c r="H31" s="274">
        <f>SUM(H23,H24)</f>
        <v>323877.35673</v>
      </c>
      <c r="I31" s="264"/>
      <c r="J31" s="268">
        <f>SUM(J23,J24)</f>
        <v>263092.22307000001</v>
      </c>
      <c r="K31" s="271">
        <f>SUM(K23,K24)</f>
        <v>249147.16399999999</v>
      </c>
      <c r="L31" s="274">
        <f>SUM(L23,L24)</f>
        <v>248962.54699999999</v>
      </c>
      <c r="M31" s="264"/>
      <c r="N31" s="277">
        <f t="shared" si="3"/>
        <v>44.753110259074134</v>
      </c>
      <c r="O31" s="278">
        <f t="shared" si="3"/>
        <v>44.73076665273836</v>
      </c>
      <c r="P31" s="278">
        <f t="shared" si="4"/>
        <v>94.699554814932824</v>
      </c>
      <c r="Q31" s="279">
        <f t="shared" si="4"/>
        <v>94.62938284335354</v>
      </c>
      <c r="R31" s="264"/>
      <c r="S31" s="277">
        <f t="shared" si="5"/>
        <v>175.21128227623518</v>
      </c>
      <c r="T31" s="278">
        <f t="shared" si="5"/>
        <v>30.059332214594271</v>
      </c>
      <c r="U31" s="279">
        <f t="shared" si="5"/>
        <v>30.090795034322969</v>
      </c>
      <c r="V31" s="254"/>
      <c r="W31" s="254"/>
      <c r="X31" s="254"/>
    </row>
    <row r="32" spans="2:24" s="7" customFormat="1" ht="18" hidden="1" customHeight="1" x14ac:dyDescent="0.2">
      <c r="B32" s="26"/>
      <c r="C32" s="13" t="s">
        <v>187</v>
      </c>
      <c r="D32" s="20"/>
      <c r="E32"/>
      <c r="F32" s="268">
        <f>SUM(F25)</f>
        <v>0</v>
      </c>
      <c r="G32" s="271">
        <f>SUM(G25)</f>
        <v>0</v>
      </c>
      <c r="H32" s="274">
        <f>SUM(H25)</f>
        <v>0</v>
      </c>
      <c r="I32" s="264"/>
      <c r="J32" s="268">
        <f>SUM(J25)</f>
        <v>0</v>
      </c>
      <c r="K32" s="271">
        <f>SUM(K25)</f>
        <v>0</v>
      </c>
      <c r="L32" s="274">
        <f>SUM(L25)</f>
        <v>0</v>
      </c>
      <c r="M32" s="264"/>
      <c r="N32" s="277" t="str">
        <f t="shared" si="3"/>
        <v xml:space="preserve"> </v>
      </c>
      <c r="O32" s="278" t="str">
        <f t="shared" si="3"/>
        <v xml:space="preserve"> </v>
      </c>
      <c r="P32" s="278" t="str">
        <f t="shared" si="4"/>
        <v xml:space="preserve"> </v>
      </c>
      <c r="Q32" s="279" t="str">
        <f t="shared" si="4"/>
        <v xml:space="preserve"> </v>
      </c>
      <c r="R32" s="264"/>
      <c r="S32" s="277" t="str">
        <f t="shared" si="5"/>
        <v xml:space="preserve"> </v>
      </c>
      <c r="T32" s="278" t="str">
        <f t="shared" si="5"/>
        <v xml:space="preserve"> </v>
      </c>
      <c r="U32" s="279" t="str">
        <f t="shared" si="5"/>
        <v xml:space="preserve"> </v>
      </c>
      <c r="V32" s="254"/>
      <c r="W32" s="254"/>
      <c r="X32" s="254"/>
    </row>
    <row r="33" spans="1:21" s="4" customFormat="1" ht="5.0999999999999996" customHeight="1" x14ac:dyDescent="0.2">
      <c r="A33" s="239"/>
      <c r="B33" s="24"/>
      <c r="C33" s="12"/>
      <c r="D33" s="22"/>
      <c r="E33"/>
      <c r="F33" s="269"/>
      <c r="G33" s="272"/>
      <c r="H33" s="275"/>
      <c r="I33" s="264"/>
      <c r="J33" s="269"/>
      <c r="K33" s="272"/>
      <c r="L33" s="275"/>
      <c r="M33" s="264"/>
      <c r="N33" s="280"/>
      <c r="O33" s="281"/>
      <c r="P33" s="281"/>
      <c r="Q33" s="282"/>
      <c r="R33" s="264"/>
      <c r="S33" s="280"/>
      <c r="T33" s="281"/>
      <c r="U33" s="282"/>
    </row>
    <row r="34" spans="1:21" s="4" customFormat="1" ht="15.95" customHeight="1" x14ac:dyDescent="0.2">
      <c r="A34" s="239"/>
      <c r="B34" s="47"/>
      <c r="C34" s="48" t="s">
        <v>53</v>
      </c>
      <c r="D34" s="23"/>
      <c r="E34"/>
      <c r="F34" s="287">
        <f>SUM(F29,F30,F31,F32)</f>
        <v>15463563.286180001</v>
      </c>
      <c r="G34" s="288">
        <f>SUM(G29,G30,G31,G32)</f>
        <v>12099657.791789999</v>
      </c>
      <c r="H34" s="289">
        <f>SUM(H29,H30,H31,H32)</f>
        <v>11404655.666919999</v>
      </c>
      <c r="I34" s="264"/>
      <c r="J34" s="287">
        <f>SUM(J29,J30,J31,J32)</f>
        <v>16495680.960029999</v>
      </c>
      <c r="K34" s="288">
        <f>SUM(K29,K30,K31,K32)</f>
        <v>10205614.560000001</v>
      </c>
      <c r="L34" s="289">
        <f>SUM(L29,L30,L31,L32)</f>
        <v>9256932.4719999991</v>
      </c>
      <c r="M34" s="264"/>
      <c r="N34" s="290">
        <f>IF(+$F34=0," ",+G34/$F34*100)</f>
        <v>78.246246145632099</v>
      </c>
      <c r="O34" s="291">
        <f>IF(+$F34=0," ",+H34/$F34*100)</f>
        <v>73.751796114887028</v>
      </c>
      <c r="P34" s="291">
        <f>IF(+$J34=0," ",+K34/$J34*100)</f>
        <v>61.868404127897492</v>
      </c>
      <c r="Q34" s="292">
        <f>IF(+$J34=0," ",+L34/$J34*100)</f>
        <v>56.117310309468813</v>
      </c>
      <c r="R34" s="264"/>
      <c r="S34" s="290">
        <f>IF(+J34=0," ",(+F34/J34-1)*100)</f>
        <v>-6.2568964345932727</v>
      </c>
      <c r="T34" s="291">
        <f>IF(+K34=0," ",(+G34/K34-1)*100)</f>
        <v>18.558835635568016</v>
      </c>
      <c r="U34" s="292">
        <f>IF(+L34=0," ",(+H34/L34-1)*100)</f>
        <v>23.201240815100977</v>
      </c>
    </row>
    <row r="35" spans="1:21" s="4" customFormat="1" ht="15.75" hidden="1" customHeight="1" x14ac:dyDescent="0.2">
      <c r="A35" s="239"/>
      <c r="B35" s="11" t="s">
        <v>188</v>
      </c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</row>
    <row r="36" spans="1:21" ht="8.25" customHeight="1" x14ac:dyDescent="0.2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</row>
    <row r="37" spans="1:21" x14ac:dyDescent="0.2">
      <c r="A37" s="239"/>
      <c r="B37" s="239"/>
      <c r="C37" s="200" t="s">
        <v>43</v>
      </c>
      <c r="D37" s="239"/>
      <c r="E37" s="239"/>
      <c r="F37" s="155"/>
      <c r="G37" s="155"/>
      <c r="H37" s="155"/>
      <c r="I37" s="155">
        <f>SUM(I10:I12)</f>
        <v>0</v>
      </c>
      <c r="J37" s="155"/>
      <c r="K37" s="155"/>
      <c r="L37" s="155"/>
      <c r="M37" s="239"/>
      <c r="N37" s="239"/>
      <c r="O37" s="239"/>
      <c r="P37" s="239"/>
      <c r="Q37" s="239"/>
      <c r="R37" s="239"/>
      <c r="S37" s="239"/>
      <c r="T37" s="239"/>
      <c r="U37" s="239"/>
    </row>
    <row r="38" spans="1:21" x14ac:dyDescent="0.2">
      <c r="A38" s="239"/>
      <c r="B38" s="239"/>
      <c r="C38" s="239"/>
      <c r="D38" s="239"/>
      <c r="E38" s="239"/>
      <c r="F38" s="239"/>
      <c r="G38" s="259"/>
      <c r="H38" s="114"/>
      <c r="I38" s="239"/>
      <c r="J38" s="239"/>
      <c r="K38" s="260"/>
      <c r="L38" s="239"/>
      <c r="M38" s="239"/>
      <c r="N38" s="239"/>
      <c r="O38" s="239"/>
      <c r="P38" s="239"/>
      <c r="Q38" s="239"/>
      <c r="R38" s="239"/>
      <c r="S38" s="239"/>
      <c r="T38" s="239"/>
      <c r="U38" s="239"/>
    </row>
    <row r="39" spans="1:21" x14ac:dyDescent="0.2">
      <c r="A39" s="239"/>
      <c r="B39" s="239"/>
      <c r="C39" s="239"/>
      <c r="D39" s="239"/>
      <c r="E39" s="239"/>
      <c r="F39" s="114"/>
      <c r="G39" s="114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</row>
    <row r="44" spans="1:21" x14ac:dyDescent="0.2">
      <c r="A44" s="239"/>
      <c r="B44" s="239"/>
      <c r="C44" s="239"/>
      <c r="D44" s="239"/>
      <c r="E44" s="239"/>
      <c r="F44" s="239">
        <f>+'gastos ddff'!F36</f>
        <v>0</v>
      </c>
      <c r="G44" s="239">
        <v>0</v>
      </c>
      <c r="H44" s="239">
        <v>0</v>
      </c>
      <c r="I44" s="239"/>
      <c r="J44" s="239"/>
      <c r="K44" s="239">
        <v>0</v>
      </c>
      <c r="L44" s="239">
        <v>0</v>
      </c>
      <c r="M44" s="239"/>
      <c r="N44" s="239" t="str">
        <f>IF(+$F44=0," ",+G44/$F44*100)</f>
        <v xml:space="preserve"> </v>
      </c>
      <c r="O44" s="239" t="str">
        <f>IF(+$F44=0," ",+H44/$F44*100)</f>
        <v xml:space="preserve"> </v>
      </c>
      <c r="P44" s="239" t="str">
        <f>IF(+$J44=0," ",+K44/$J44*100)</f>
        <v xml:space="preserve"> </v>
      </c>
      <c r="Q44" s="239" t="str">
        <f>IF(+$J44=0," ",+L44/$J44*100)</f>
        <v xml:space="preserve"> </v>
      </c>
      <c r="R44" s="239"/>
      <c r="S44" s="239" t="str">
        <f t="shared" ref="S44:U45" si="6">IF(+J44=0," ",(+F44/J44-1)*100)</f>
        <v xml:space="preserve"> </v>
      </c>
      <c r="T44" s="239" t="str">
        <f t="shared" si="6"/>
        <v xml:space="preserve"> </v>
      </c>
      <c r="U44" s="239" t="str">
        <f t="shared" si="6"/>
        <v xml:space="preserve"> </v>
      </c>
    </row>
    <row r="45" spans="1:21" s="3" customFormat="1" x14ac:dyDescent="0.2">
      <c r="A45" s="239"/>
      <c r="B45" s="239"/>
      <c r="C45" s="239"/>
      <c r="D45" s="239"/>
      <c r="E45" s="239"/>
      <c r="F45" s="239">
        <v>0</v>
      </c>
      <c r="G45" s="239">
        <v>0</v>
      </c>
      <c r="H45" s="239">
        <v>0</v>
      </c>
      <c r="I45" s="239"/>
      <c r="J45" s="239"/>
      <c r="K45" s="239"/>
      <c r="L45" s="239"/>
      <c r="M45" s="239"/>
      <c r="N45" s="239" t="str">
        <f>IF(+$F45=0," ",+G45/$F45*100)</f>
        <v xml:space="preserve"> </v>
      </c>
      <c r="O45" s="239" t="str">
        <f>IF(+$F45=0," ",+H45/$F45*100)</f>
        <v xml:space="preserve"> </v>
      </c>
      <c r="P45" s="239" t="str">
        <f>IF(+$J45=0," ",+K45/$J45*100)</f>
        <v xml:space="preserve"> </v>
      </c>
      <c r="Q45" s="239" t="str">
        <f>IF(+$J45=0," ",+L45/$J45*100)</f>
        <v xml:space="preserve"> </v>
      </c>
      <c r="R45" s="239"/>
      <c r="S45" s="239" t="str">
        <f t="shared" si="6"/>
        <v xml:space="preserve"> </v>
      </c>
      <c r="T45" s="239" t="str">
        <f t="shared" si="6"/>
        <v xml:space="preserve"> </v>
      </c>
      <c r="U45" s="239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E6" sqref="E6:I27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0" width="1.7109375" style="148" customWidth="1"/>
    <col min="11" max="11" width="5.7109375" style="148" customWidth="1"/>
    <col min="12" max="12" width="2.7109375" style="148" customWidth="1"/>
    <col min="13" max="13" width="13.140625" style="148" customWidth="1"/>
    <col min="14" max="14" width="12.5703125" style="148" customWidth="1"/>
    <col min="15" max="15" width="4.42578125" style="148" customWidth="1"/>
    <col min="16" max="16384" width="12.5703125" style="148"/>
  </cols>
  <sheetData>
    <row r="1" spans="1:9" s="197" customFormat="1" ht="15.75" x14ac:dyDescent="0.2">
      <c r="A1" s="196"/>
      <c r="B1" s="194" t="s">
        <v>7</v>
      </c>
      <c r="C1" s="196"/>
      <c r="D1" s="196"/>
      <c r="E1" s="196"/>
      <c r="F1" s="196"/>
      <c r="G1" s="196"/>
      <c r="H1" s="196"/>
      <c r="I1" s="195" t="str">
        <f>Índice!B8</f>
        <v>3er Trimestre 2021</v>
      </c>
    </row>
    <row r="2" spans="1:9" ht="24.75" customHeight="1" x14ac:dyDescent="0.2">
      <c r="A2" s="149"/>
      <c r="B2" s="358" t="s">
        <v>54</v>
      </c>
      <c r="C2" s="358"/>
      <c r="D2" s="358"/>
      <c r="E2" s="358"/>
      <c r="F2" s="358"/>
      <c r="G2" s="358"/>
      <c r="H2" s="358"/>
      <c r="I2" s="358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</row>
    <row r="4" spans="1:9" ht="32.1" customHeight="1" x14ac:dyDescent="0.2">
      <c r="A4" s="88"/>
      <c r="B4" s="151"/>
      <c r="C4" s="86"/>
      <c r="D4" s="88"/>
      <c r="E4" s="166">
        <v>2021</v>
      </c>
      <c r="F4"/>
      <c r="G4" s="166">
        <v>2020</v>
      </c>
      <c r="H4"/>
      <c r="I4" s="168" t="s">
        <v>208</v>
      </c>
    </row>
    <row r="5" spans="1:9" ht="9" customHeight="1" x14ac:dyDescent="0.2">
      <c r="A5" s="88"/>
      <c r="B5" s="151"/>
      <c r="C5" s="86"/>
      <c r="D5" s="88"/>
      <c r="E5" s="167"/>
      <c r="F5" s="169"/>
      <c r="G5" s="167"/>
      <c r="H5" s="169"/>
      <c r="I5" s="167"/>
    </row>
    <row r="6" spans="1:9" ht="19.5" customHeight="1" x14ac:dyDescent="0.2">
      <c r="A6" s="88"/>
      <c r="B6" s="354" t="s">
        <v>189</v>
      </c>
      <c r="C6" s="355"/>
      <c r="D6" s="88"/>
      <c r="E6" s="170">
        <v>11747441.084689999</v>
      </c>
      <c r="F6" s="264"/>
      <c r="G6" s="170">
        <v>9931993.6769999992</v>
      </c>
      <c r="H6" s="264"/>
      <c r="I6" s="213">
        <v>18.278781347738061</v>
      </c>
    </row>
    <row r="7" spans="1:9" ht="19.5" customHeight="1" x14ac:dyDescent="0.2">
      <c r="A7" s="88"/>
      <c r="B7" s="356" t="s">
        <v>56</v>
      </c>
      <c r="C7" s="357"/>
      <c r="D7" s="88"/>
      <c r="E7" s="171">
        <v>9849470.4013500009</v>
      </c>
      <c r="F7" s="264"/>
      <c r="G7" s="171">
        <v>10349177.864</v>
      </c>
      <c r="H7" s="264"/>
      <c r="I7" s="212">
        <v>-4.8284749688982558</v>
      </c>
    </row>
    <row r="8" spans="1:9" ht="12.75" x14ac:dyDescent="0.2">
      <c r="A8" s="88"/>
      <c r="B8" s="152"/>
      <c r="C8" s="153" t="s">
        <v>57</v>
      </c>
      <c r="D8" s="88"/>
      <c r="E8" s="172">
        <v>297722.19377000001</v>
      </c>
      <c r="F8" s="264"/>
      <c r="G8" s="172">
        <v>291394.85599999997</v>
      </c>
      <c r="H8" s="264"/>
      <c r="I8" s="189">
        <v>2.17139652252476</v>
      </c>
    </row>
    <row r="9" spans="1:9" ht="12.75" x14ac:dyDescent="0.2">
      <c r="A9" s="88"/>
      <c r="B9" s="152"/>
      <c r="C9" s="153" t="s">
        <v>58</v>
      </c>
      <c r="D9" s="88"/>
      <c r="E9" s="172">
        <v>409396.08999999997</v>
      </c>
      <c r="F9" s="264"/>
      <c r="G9" s="172">
        <v>383329.07</v>
      </c>
      <c r="H9" s="264"/>
      <c r="I9" s="189">
        <v>6.8001678036053947</v>
      </c>
    </row>
    <row r="10" spans="1:9" ht="12.75" x14ac:dyDescent="0.2">
      <c r="A10" s="88"/>
      <c r="B10" s="152"/>
      <c r="C10" s="153" t="s">
        <v>59</v>
      </c>
      <c r="D10" s="88"/>
      <c r="E10" s="172">
        <v>19269.810369999999</v>
      </c>
      <c r="F10" s="264"/>
      <c r="G10" s="172">
        <v>22088.802</v>
      </c>
      <c r="H10" s="264"/>
      <c r="I10" s="189">
        <v>-12.762084743210611</v>
      </c>
    </row>
    <row r="11" spans="1:9" ht="12.75" x14ac:dyDescent="0.2">
      <c r="A11" s="88"/>
      <c r="B11" s="152"/>
      <c r="C11" s="153" t="s">
        <v>60</v>
      </c>
      <c r="D11" s="88"/>
      <c r="E11" s="172">
        <v>9123082.3072100002</v>
      </c>
      <c r="F11" s="264"/>
      <c r="G11" s="172">
        <v>9652365.1359999999</v>
      </c>
      <c r="H11" s="264"/>
      <c r="I11" s="189">
        <v>-5.4834522040194784</v>
      </c>
    </row>
    <row r="12" spans="1:9" ht="19.5" customHeight="1" x14ac:dyDescent="0.2">
      <c r="A12" s="88"/>
      <c r="B12" s="356" t="s">
        <v>190</v>
      </c>
      <c r="C12" s="357"/>
      <c r="D12" s="88"/>
      <c r="E12" s="171">
        <v>1897970.6833399981</v>
      </c>
      <c r="F12" s="264"/>
      <c r="G12" s="171">
        <v>-417184.18700000085</v>
      </c>
      <c r="H12" s="264"/>
      <c r="I12" s="212" t="s">
        <v>203</v>
      </c>
    </row>
    <row r="13" spans="1:9" ht="19.5" customHeight="1" x14ac:dyDescent="0.2">
      <c r="A13" s="88"/>
      <c r="B13" s="356" t="s">
        <v>62</v>
      </c>
      <c r="C13" s="357"/>
      <c r="D13" s="88"/>
      <c r="E13" s="173">
        <v>28177.569370000001</v>
      </c>
      <c r="F13" s="264"/>
      <c r="G13" s="173">
        <v>24473.719000000001</v>
      </c>
      <c r="H13" s="264"/>
      <c r="I13" s="212">
        <v>15.133990751466907</v>
      </c>
    </row>
    <row r="14" spans="1:9" ht="19.5" customHeight="1" x14ac:dyDescent="0.2">
      <c r="A14" s="88"/>
      <c r="B14" s="356" t="s">
        <v>63</v>
      </c>
      <c r="C14" s="357"/>
      <c r="D14" s="88"/>
      <c r="E14" s="173">
        <v>232277.83004000003</v>
      </c>
      <c r="F14" s="264"/>
      <c r="G14" s="173">
        <v>180915.22100000002</v>
      </c>
      <c r="H14" s="264"/>
      <c r="I14" s="212">
        <v>28.390429924080294</v>
      </c>
    </row>
    <row r="15" spans="1:9" ht="12.75" x14ac:dyDescent="0.2">
      <c r="A15" s="88"/>
      <c r="B15" s="252"/>
      <c r="C15" s="153" t="s">
        <v>64</v>
      </c>
      <c r="D15" s="88"/>
      <c r="E15" s="172">
        <v>152326.68402000002</v>
      </c>
      <c r="F15" s="264"/>
      <c r="G15" s="172">
        <v>142411.24000000002</v>
      </c>
      <c r="H15" s="264"/>
      <c r="I15" s="189">
        <v>6.9625431391511006</v>
      </c>
    </row>
    <row r="16" spans="1:9" ht="12.75" x14ac:dyDescent="0.2">
      <c r="A16" s="88"/>
      <c r="B16" s="252"/>
      <c r="C16" s="153" t="s">
        <v>65</v>
      </c>
      <c r="D16" s="88"/>
      <c r="E16" s="172">
        <v>79951.146020000015</v>
      </c>
      <c r="F16" s="264"/>
      <c r="G16" s="172">
        <v>38503.981</v>
      </c>
      <c r="H16" s="264"/>
      <c r="I16" s="189">
        <v>107.64384342491758</v>
      </c>
    </row>
    <row r="17" spans="1:15" ht="19.5" customHeight="1" x14ac:dyDescent="0.2">
      <c r="A17" s="88"/>
      <c r="B17" s="361" t="s">
        <v>66</v>
      </c>
      <c r="C17" s="362"/>
      <c r="D17" s="88"/>
      <c r="E17" s="171">
        <v>1693870.4226699979</v>
      </c>
      <c r="F17" s="264"/>
      <c r="G17" s="171">
        <v>-573625.68900000094</v>
      </c>
      <c r="H17" s="264"/>
      <c r="I17" s="212" t="s">
        <v>203</v>
      </c>
    </row>
    <row r="18" spans="1:15" ht="19.5" customHeight="1" x14ac:dyDescent="0.2">
      <c r="A18" s="88"/>
      <c r="B18" s="356" t="s">
        <v>67</v>
      </c>
      <c r="C18" s="357"/>
      <c r="D18" s="88"/>
      <c r="E18" s="171">
        <v>-98773.776890000008</v>
      </c>
      <c r="F18" s="264"/>
      <c r="G18" s="171">
        <v>-9901.0639999999985</v>
      </c>
      <c r="H18" s="264"/>
      <c r="I18" s="250">
        <v>897.60770044512412</v>
      </c>
    </row>
    <row r="19" spans="1:15" ht="12.75" x14ac:dyDescent="0.2">
      <c r="A19" s="88"/>
      <c r="B19" s="252"/>
      <c r="C19" s="153" t="s">
        <v>68</v>
      </c>
      <c r="D19" s="88"/>
      <c r="E19" s="172">
        <v>1239.1377299999999</v>
      </c>
      <c r="F19" s="264"/>
      <c r="G19" s="172">
        <v>73147.164000000004</v>
      </c>
      <c r="H19" s="264"/>
      <c r="I19" s="189">
        <v>-98.305966134244116</v>
      </c>
    </row>
    <row r="20" spans="1:15" ht="12.75" x14ac:dyDescent="0.2">
      <c r="A20" s="88"/>
      <c r="B20" s="252"/>
      <c r="C20" s="153" t="s">
        <v>69</v>
      </c>
      <c r="D20" s="88"/>
      <c r="E20" s="172">
        <v>100012.91462000001</v>
      </c>
      <c r="F20" s="264"/>
      <c r="G20" s="172">
        <v>83048.228000000003</v>
      </c>
      <c r="H20" s="264"/>
      <c r="I20" s="189">
        <v>20.427511854918823</v>
      </c>
    </row>
    <row r="21" spans="1:15" ht="19.5" customHeight="1" x14ac:dyDescent="0.2">
      <c r="A21" s="88"/>
      <c r="B21" s="356" t="s">
        <v>70</v>
      </c>
      <c r="C21" s="357"/>
      <c r="D21" s="88"/>
      <c r="E21" s="171">
        <v>238252.35128999999</v>
      </c>
      <c r="F21" s="264"/>
      <c r="G21" s="171">
        <v>92534.226999999999</v>
      </c>
      <c r="H21" s="264"/>
      <c r="I21" s="212">
        <v>157.4748382455283</v>
      </c>
    </row>
    <row r="22" spans="1:15" ht="12.75" x14ac:dyDescent="0.2">
      <c r="A22" s="88"/>
      <c r="B22" s="252"/>
      <c r="C22" s="153" t="s">
        <v>71</v>
      </c>
      <c r="D22" s="88"/>
      <c r="E22" s="172">
        <v>322800</v>
      </c>
      <c r="F22" s="264"/>
      <c r="G22" s="172">
        <v>176000</v>
      </c>
      <c r="H22" s="264"/>
      <c r="I22" s="189">
        <v>83.409090909090907</v>
      </c>
    </row>
    <row r="23" spans="1:15" ht="12.75" x14ac:dyDescent="0.2">
      <c r="A23" s="88"/>
      <c r="B23" s="252"/>
      <c r="C23" s="153" t="s">
        <v>72</v>
      </c>
      <c r="D23" s="88"/>
      <c r="E23" s="304">
        <v>84547.648710000009</v>
      </c>
      <c r="F23" s="264"/>
      <c r="G23" s="304">
        <v>83465.773000000001</v>
      </c>
      <c r="H23" s="264"/>
      <c r="I23" s="189">
        <v>1.2961908469954597</v>
      </c>
    </row>
    <row r="24" spans="1:15" ht="19.5" customHeight="1" x14ac:dyDescent="0.2">
      <c r="A24" s="88"/>
      <c r="B24" s="356" t="s">
        <v>73</v>
      </c>
      <c r="C24" s="357"/>
      <c r="D24" s="88"/>
      <c r="E24" s="171">
        <v>1833348.9970699977</v>
      </c>
      <c r="F24" s="264"/>
      <c r="G24" s="171">
        <v>-490992.52600000094</v>
      </c>
      <c r="H24" s="264"/>
      <c r="I24" s="189" t="s">
        <v>203</v>
      </c>
    </row>
    <row r="25" spans="1:15" ht="12.75" x14ac:dyDescent="0.2">
      <c r="A25" s="88"/>
      <c r="B25" s="252"/>
      <c r="C25" s="153" t="s">
        <v>74</v>
      </c>
      <c r="D25" s="88"/>
      <c r="E25" s="172">
        <v>104052.17539000139</v>
      </c>
      <c r="F25" s="264"/>
      <c r="G25" s="172">
        <v>1348363.3850000016</v>
      </c>
      <c r="H25" s="264"/>
      <c r="I25" s="189">
        <v>-92.283076168669382</v>
      </c>
    </row>
    <row r="26" spans="1:15" ht="12.75" x14ac:dyDescent="0.2">
      <c r="A26" s="88"/>
      <c r="B26" s="252"/>
      <c r="C26" s="153" t="s">
        <v>75</v>
      </c>
      <c r="D26" s="88"/>
      <c r="E26" s="172">
        <v>695002.12487000041</v>
      </c>
      <c r="F26" s="264"/>
      <c r="G26" s="172">
        <v>948682.08800000325</v>
      </c>
      <c r="H26" s="264"/>
      <c r="I26" s="189">
        <v>-26.74025011527381</v>
      </c>
    </row>
    <row r="27" spans="1:15" ht="30" customHeight="1" x14ac:dyDescent="0.2">
      <c r="A27" s="88"/>
      <c r="B27" s="359" t="s">
        <v>191</v>
      </c>
      <c r="C27" s="360"/>
      <c r="D27" s="88"/>
      <c r="E27" s="175">
        <v>1242399.0475899987</v>
      </c>
      <c r="F27" s="264"/>
      <c r="G27" s="175">
        <v>-91311.229000002611</v>
      </c>
      <c r="H27" s="264"/>
      <c r="I27" s="236" t="s">
        <v>203</v>
      </c>
    </row>
    <row r="28" spans="1:15" ht="19.899999999999999" customHeight="1" x14ac:dyDescent="0.2">
      <c r="B28" s="347"/>
      <c r="C28" s="348"/>
      <c r="D28" s="348"/>
      <c r="E28" s="348"/>
      <c r="F28" s="348"/>
      <c r="G28" s="348"/>
      <c r="H28" s="348"/>
      <c r="I28" s="348"/>
      <c r="O28" s="154"/>
    </row>
    <row r="29" spans="1:15" ht="17.25" customHeight="1" x14ac:dyDescent="0.2">
      <c r="C29" s="200" t="s">
        <v>43</v>
      </c>
      <c r="O29" s="154"/>
    </row>
    <row r="30" spans="1:15" x14ac:dyDescent="0.2">
      <c r="O30" s="154"/>
    </row>
    <row r="31" spans="1:15" x14ac:dyDescent="0.2">
      <c r="O31" s="154"/>
    </row>
    <row r="32" spans="1:15" x14ac:dyDescent="0.2">
      <c r="O32" s="154"/>
    </row>
    <row r="33" spans="15:15" x14ac:dyDescent="0.2">
      <c r="O33" s="154"/>
    </row>
    <row r="34" spans="15:15" x14ac:dyDescent="0.2">
      <c r="O34" s="154"/>
    </row>
    <row r="35" spans="15:15" x14ac:dyDescent="0.2">
      <c r="O35" s="154"/>
    </row>
    <row r="36" spans="15:15" x14ac:dyDescent="0.2">
      <c r="O36" s="154"/>
    </row>
    <row r="37" spans="15:15" x14ac:dyDescent="0.2">
      <c r="O37" s="154"/>
    </row>
    <row r="38" spans="15:15" x14ac:dyDescent="0.2">
      <c r="O38" s="154"/>
    </row>
    <row r="39" spans="15:15" x14ac:dyDescent="0.2">
      <c r="O39" s="154"/>
    </row>
    <row r="40" spans="15:15" x14ac:dyDescent="0.2">
      <c r="O40" s="154"/>
    </row>
    <row r="41" spans="15:15" x14ac:dyDescent="0.2">
      <c r="O41" s="154"/>
    </row>
    <row r="42" spans="15:15" x14ac:dyDescent="0.2">
      <c r="O42" s="154"/>
    </row>
    <row r="43" spans="15:15" x14ac:dyDescent="0.2">
      <c r="O43" s="154"/>
    </row>
    <row r="44" spans="15:15" x14ac:dyDescent="0.2">
      <c r="O44" s="154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F6619-9383-4127-ADD8-144CA8024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C40709-1D07-47BE-B102-BC75373E39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219b620-9d63-45bd-9322-538ab0eb2d8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cp:lastPrinted>2020-08-06T08:11:44Z</cp:lastPrinted>
  <dcterms:created xsi:type="dcterms:W3CDTF">2003-08-04T10:54:11Z</dcterms:created>
  <dcterms:modified xsi:type="dcterms:W3CDTF">2021-10-25T10:35:28Z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