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8\2018-trim-04\"/>
    </mc:Choice>
  </mc:AlternateContent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</externalReferences>
  <definedNames>
    <definedName name="_xlnm.Print_Area" localSheetId="11">' kap 1 eta 2 banakapena'!$B$1:$K$72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EJ-FFAA'!$B$1:$N$80</definedName>
    <definedName name="_xlnm.Print_Area" localSheetId="4">'gastu-eboluzioa EJ '!$B$1:$N$79</definedName>
    <definedName name="_xlnm.Print_Area" localSheetId="9">'gastu-eboluzioa FFAA'!$B$1:$N$79</definedName>
    <definedName name="_xlnm.Print_Area" localSheetId="12">'labupen bateratua EJ-FFAA'!$B$1:$J$22</definedName>
    <definedName name="_xlnm.Print_Area" localSheetId="10">'sarrera eboluzioa FFAA'!$B$1:$O$79</definedName>
    <definedName name="_xlnm.Print_Area" localSheetId="14">'sarrera-ebol EJ-FFAA'!$B$1:$O$79</definedName>
    <definedName name="_xlnm.Print_Area" localSheetId="5">'sarrera-ebuluzioa EJ'!$B$1:$O$79</definedName>
    <definedName name="_xlnm.Print_Area" localSheetId="2">'sarrerak EJ'!$B$1:$U$27</definedName>
    <definedName name="_xlnm.Print_Area" localSheetId="7">'sarrerak FFAA'!$B$1:$U$34</definedName>
  </definedNames>
  <calcPr calcId="162913"/>
</workbook>
</file>

<file path=xl/calcChain.xml><?xml version="1.0" encoding="utf-8"?>
<calcChain xmlns="http://schemas.openxmlformats.org/spreadsheetml/2006/main">
  <c r="I27" i="38" l="1"/>
  <c r="G27" i="38"/>
  <c r="E27" i="38"/>
  <c r="I26" i="38"/>
  <c r="G26" i="38"/>
  <c r="E26" i="38"/>
  <c r="I25" i="38"/>
  <c r="G25" i="38"/>
  <c r="E25" i="38"/>
  <c r="I24" i="38"/>
  <c r="G24" i="38"/>
  <c r="E24" i="38"/>
  <c r="I23" i="38"/>
  <c r="G23" i="38"/>
  <c r="E23" i="38"/>
  <c r="I22" i="38"/>
  <c r="G22" i="38"/>
  <c r="E22" i="38"/>
  <c r="I21" i="38"/>
  <c r="G21" i="38"/>
  <c r="E21" i="38"/>
  <c r="I20" i="38"/>
  <c r="G20" i="38"/>
  <c r="E20" i="38"/>
  <c r="I19" i="38"/>
  <c r="G19" i="38"/>
  <c r="E19" i="38"/>
  <c r="I18" i="38"/>
  <c r="G18" i="38"/>
  <c r="E18" i="38"/>
  <c r="I17" i="38"/>
  <c r="G17" i="38"/>
  <c r="E17" i="38"/>
  <c r="I16" i="38"/>
  <c r="G16" i="38"/>
  <c r="E16" i="38"/>
  <c r="I15" i="38"/>
  <c r="G15" i="38"/>
  <c r="E15" i="38"/>
  <c r="I14" i="38"/>
  <c r="G14" i="38"/>
  <c r="E14" i="38"/>
  <c r="I13" i="38"/>
  <c r="G13" i="38"/>
  <c r="E13" i="38"/>
  <c r="I12" i="38"/>
  <c r="G12" i="38"/>
  <c r="E12" i="38"/>
  <c r="I11" i="38"/>
  <c r="G11" i="38"/>
  <c r="E11" i="38"/>
  <c r="I10" i="38"/>
  <c r="G10" i="38"/>
  <c r="E10" i="38"/>
  <c r="I9" i="38"/>
  <c r="G9" i="38"/>
  <c r="E9" i="38"/>
  <c r="I8" i="38"/>
  <c r="G8" i="38"/>
  <c r="E8" i="38"/>
  <c r="I7" i="38"/>
  <c r="G7" i="38"/>
  <c r="E7" i="38"/>
  <c r="I6" i="38"/>
  <c r="G6" i="38"/>
  <c r="E6" i="38"/>
  <c r="J22" i="39"/>
  <c r="I22" i="39"/>
  <c r="E22" i="39"/>
  <c r="D22" i="39"/>
  <c r="J21" i="39"/>
  <c r="I21" i="39"/>
  <c r="E21" i="39"/>
  <c r="D21" i="39"/>
  <c r="J20" i="39"/>
  <c r="I20" i="39"/>
  <c r="E20" i="39"/>
  <c r="D20" i="39"/>
  <c r="J19" i="39"/>
  <c r="I19" i="39"/>
  <c r="E19" i="39"/>
  <c r="D19" i="39"/>
  <c r="J18" i="39"/>
  <c r="I18" i="39"/>
  <c r="E18" i="39"/>
  <c r="D18" i="39"/>
  <c r="J17" i="39"/>
  <c r="I17" i="39"/>
  <c r="E17" i="39"/>
  <c r="D17" i="39"/>
  <c r="J16" i="39"/>
  <c r="I16" i="39"/>
  <c r="E16" i="39"/>
  <c r="D16" i="39"/>
  <c r="J14" i="39"/>
  <c r="I14" i="39"/>
  <c r="J13" i="39"/>
  <c r="I13" i="39"/>
  <c r="E13" i="39"/>
  <c r="D13" i="39"/>
  <c r="J12" i="39"/>
  <c r="I12" i="39"/>
  <c r="E12" i="39"/>
  <c r="D12" i="39"/>
  <c r="J11" i="39"/>
  <c r="I11" i="39"/>
  <c r="E11" i="39"/>
  <c r="D11" i="39"/>
  <c r="J10" i="39"/>
  <c r="I10" i="39"/>
  <c r="E10" i="39"/>
  <c r="D10" i="39"/>
  <c r="J9" i="39"/>
  <c r="I9" i="39"/>
  <c r="E9" i="39"/>
  <c r="D9" i="39"/>
  <c r="J8" i="39"/>
  <c r="I8" i="39"/>
  <c r="E8" i="39"/>
  <c r="D8" i="39"/>
  <c r="J7" i="39"/>
  <c r="I7" i="39"/>
  <c r="E7" i="39"/>
  <c r="D7" i="39"/>
  <c r="J6" i="39"/>
  <c r="I6" i="39"/>
  <c r="E6" i="39"/>
  <c r="D6" i="39"/>
  <c r="I27" i="41"/>
  <c r="G27" i="41"/>
  <c r="E27" i="41"/>
  <c r="I26" i="41"/>
  <c r="G26" i="41"/>
  <c r="E26" i="41"/>
  <c r="I25" i="41"/>
  <c r="G25" i="41"/>
  <c r="E25" i="41"/>
  <c r="I24" i="41"/>
  <c r="G24" i="41"/>
  <c r="E24" i="41"/>
  <c r="I23" i="41"/>
  <c r="G23" i="41"/>
  <c r="E23" i="41"/>
  <c r="I22" i="41"/>
  <c r="G22" i="41"/>
  <c r="E22" i="41"/>
  <c r="I21" i="41"/>
  <c r="G21" i="41"/>
  <c r="E21" i="41"/>
  <c r="I20" i="41"/>
  <c r="G20" i="41"/>
  <c r="E20" i="41"/>
  <c r="I19" i="41"/>
  <c r="G19" i="41"/>
  <c r="E19" i="41"/>
  <c r="I18" i="41"/>
  <c r="G18" i="41"/>
  <c r="E18" i="41"/>
  <c r="I17" i="41"/>
  <c r="G17" i="41"/>
  <c r="E17" i="41"/>
  <c r="I16" i="41"/>
  <c r="G16" i="41"/>
  <c r="E16" i="41"/>
  <c r="I15" i="41"/>
  <c r="G15" i="41"/>
  <c r="E15" i="41"/>
  <c r="I14" i="41"/>
  <c r="G14" i="41"/>
  <c r="E14" i="41"/>
  <c r="I13" i="41"/>
  <c r="G13" i="41"/>
  <c r="E13" i="41"/>
  <c r="I12" i="41"/>
  <c r="G12" i="41"/>
  <c r="E12" i="41"/>
  <c r="I11" i="41"/>
  <c r="G11" i="41"/>
  <c r="E11" i="41"/>
  <c r="I10" i="41"/>
  <c r="G10" i="41"/>
  <c r="E10" i="41"/>
  <c r="I9" i="41"/>
  <c r="G9" i="41"/>
  <c r="E9" i="41"/>
  <c r="I8" i="41"/>
  <c r="G8" i="41"/>
  <c r="E8" i="41"/>
  <c r="I7" i="41"/>
  <c r="G7" i="41"/>
  <c r="E7" i="41"/>
  <c r="I6" i="41"/>
  <c r="G6" i="41"/>
  <c r="E6" i="41"/>
  <c r="T32" i="16"/>
  <c r="S32" i="16"/>
  <c r="O32" i="16"/>
  <c r="N32" i="16"/>
  <c r="L32" i="16"/>
  <c r="U32" i="16" s="1"/>
  <c r="K32" i="16"/>
  <c r="J32" i="16"/>
  <c r="Q32" i="16" s="1"/>
  <c r="H32" i="16"/>
  <c r="G32" i="16"/>
  <c r="F32" i="16"/>
  <c r="U25" i="16"/>
  <c r="T25" i="16"/>
  <c r="S25" i="16"/>
  <c r="Q25" i="16"/>
  <c r="P25" i="16"/>
  <c r="O25" i="16"/>
  <c r="N25" i="16"/>
  <c r="T24" i="16"/>
  <c r="S24" i="16"/>
  <c r="N24" i="16"/>
  <c r="L24" i="16"/>
  <c r="K24" i="16"/>
  <c r="J24" i="16"/>
  <c r="Q24" i="16" s="1"/>
  <c r="H24" i="16"/>
  <c r="G24" i="16"/>
  <c r="F24" i="16"/>
  <c r="U23" i="16"/>
  <c r="T23" i="16"/>
  <c r="O23" i="16"/>
  <c r="L23" i="16"/>
  <c r="L31" i="16" s="1"/>
  <c r="K23" i="16"/>
  <c r="K31" i="16" s="1"/>
  <c r="T31" i="16" s="1"/>
  <c r="J23" i="16"/>
  <c r="H23" i="16"/>
  <c r="H31" i="16" s="1"/>
  <c r="G23" i="16"/>
  <c r="G31" i="16" s="1"/>
  <c r="F23" i="16"/>
  <c r="N23" i="16" s="1"/>
  <c r="U22" i="16"/>
  <c r="P22" i="16"/>
  <c r="L22" i="16"/>
  <c r="Q22" i="16" s="1"/>
  <c r="K22" i="16"/>
  <c r="J22" i="16"/>
  <c r="H22" i="16"/>
  <c r="G22" i="16"/>
  <c r="F22" i="16"/>
  <c r="S21" i="16"/>
  <c r="Q21" i="16"/>
  <c r="L21" i="16"/>
  <c r="K21" i="16"/>
  <c r="J21" i="16"/>
  <c r="J30" i="16" s="1"/>
  <c r="H21" i="16"/>
  <c r="H30" i="16" s="1"/>
  <c r="G21" i="16"/>
  <c r="F21" i="16"/>
  <c r="T20" i="16"/>
  <c r="S20" i="16"/>
  <c r="N20" i="16"/>
  <c r="L20" i="16"/>
  <c r="K20" i="16"/>
  <c r="J20" i="16"/>
  <c r="Q20" i="16" s="1"/>
  <c r="H20" i="16"/>
  <c r="G20" i="16"/>
  <c r="F20" i="16"/>
  <c r="U19" i="16"/>
  <c r="T19" i="16"/>
  <c r="O19" i="16"/>
  <c r="L19" i="16"/>
  <c r="K19" i="16"/>
  <c r="J19" i="16"/>
  <c r="H19" i="16"/>
  <c r="G19" i="16"/>
  <c r="F19" i="16"/>
  <c r="N19" i="16" s="1"/>
  <c r="U18" i="16"/>
  <c r="L18" i="16"/>
  <c r="Q18" i="16" s="1"/>
  <c r="K18" i="16"/>
  <c r="T18" i="16" s="1"/>
  <c r="J18" i="16"/>
  <c r="H18" i="16"/>
  <c r="G18" i="16"/>
  <c r="F18" i="16"/>
  <c r="S17" i="16"/>
  <c r="L17" i="16"/>
  <c r="U17" i="16" s="1"/>
  <c r="K17" i="16"/>
  <c r="J17" i="16"/>
  <c r="P17" i="16" s="1"/>
  <c r="H17" i="16"/>
  <c r="O17" i="16" s="1"/>
  <c r="G17" i="16"/>
  <c r="F17" i="16"/>
  <c r="T16" i="16"/>
  <c r="S16" i="16"/>
  <c r="N16" i="16"/>
  <c r="L16" i="16"/>
  <c r="K16" i="16"/>
  <c r="J16" i="16"/>
  <c r="Q16" i="16" s="1"/>
  <c r="H16" i="16"/>
  <c r="G16" i="16"/>
  <c r="F16" i="16"/>
  <c r="U15" i="16"/>
  <c r="T15" i="16"/>
  <c r="O15" i="16"/>
  <c r="L15" i="16"/>
  <c r="K15" i="16"/>
  <c r="J15" i="16"/>
  <c r="H15" i="16"/>
  <c r="G15" i="16"/>
  <c r="F15" i="16"/>
  <c r="N15" i="16" s="1"/>
  <c r="U14" i="16"/>
  <c r="P14" i="16"/>
  <c r="L14" i="16"/>
  <c r="Q14" i="16" s="1"/>
  <c r="K14" i="16"/>
  <c r="T14" i="16" s="1"/>
  <c r="J14" i="16"/>
  <c r="H14" i="16"/>
  <c r="G14" i="16"/>
  <c r="F14" i="16"/>
  <c r="S13" i="16"/>
  <c r="Q13" i="16"/>
  <c r="L13" i="16"/>
  <c r="U13" i="16" s="1"/>
  <c r="K13" i="16"/>
  <c r="J13" i="16"/>
  <c r="P13" i="16" s="1"/>
  <c r="H13" i="16"/>
  <c r="O13" i="16" s="1"/>
  <c r="G13" i="16"/>
  <c r="F13" i="16"/>
  <c r="T12" i="16"/>
  <c r="S12" i="16"/>
  <c r="N12" i="16"/>
  <c r="L12" i="16"/>
  <c r="K12" i="16"/>
  <c r="J12" i="16"/>
  <c r="Q12" i="16" s="1"/>
  <c r="H12" i="16"/>
  <c r="G12" i="16"/>
  <c r="F12" i="16"/>
  <c r="U11" i="16"/>
  <c r="T11" i="16"/>
  <c r="O11" i="16"/>
  <c r="L11" i="16"/>
  <c r="K11" i="16"/>
  <c r="J11" i="16"/>
  <c r="H11" i="16"/>
  <c r="G11" i="16"/>
  <c r="F11" i="16"/>
  <c r="N11" i="16" s="1"/>
  <c r="U10" i="16"/>
  <c r="L10" i="16"/>
  <c r="Q10" i="16" s="1"/>
  <c r="K10" i="16"/>
  <c r="T10" i="16" s="1"/>
  <c r="J10" i="16"/>
  <c r="H10" i="16"/>
  <c r="G10" i="16"/>
  <c r="F10" i="16"/>
  <c r="S9" i="16"/>
  <c r="L9" i="16"/>
  <c r="Q9" i="16" s="1"/>
  <c r="K9" i="16"/>
  <c r="K29" i="16" s="1"/>
  <c r="J9" i="16"/>
  <c r="P9" i="16" s="1"/>
  <c r="H9" i="16"/>
  <c r="H29" i="16" s="1"/>
  <c r="G9" i="16"/>
  <c r="F9" i="16"/>
  <c r="F29" i="16" s="1"/>
  <c r="J21" i="14"/>
  <c r="S21" i="14" s="1"/>
  <c r="S16" i="14"/>
  <c r="N16" i="14"/>
  <c r="L16" i="14"/>
  <c r="U16" i="14" s="1"/>
  <c r="K16" i="14"/>
  <c r="T16" i="14" s="1"/>
  <c r="J16" i="14"/>
  <c r="Q16" i="14" s="1"/>
  <c r="H16" i="14"/>
  <c r="H22" i="14" s="1"/>
  <c r="G16" i="14"/>
  <c r="F16" i="14"/>
  <c r="O16" i="14" s="1"/>
  <c r="T15" i="14"/>
  <c r="O15" i="14"/>
  <c r="L15" i="14"/>
  <c r="L22" i="14" s="1"/>
  <c r="U22" i="14" s="1"/>
  <c r="K15" i="14"/>
  <c r="K22" i="14" s="1"/>
  <c r="J15" i="14"/>
  <c r="S15" i="14" s="1"/>
  <c r="H15" i="14"/>
  <c r="G15" i="14"/>
  <c r="G22" i="14" s="1"/>
  <c r="F15" i="14"/>
  <c r="N15" i="14" s="1"/>
  <c r="U14" i="14"/>
  <c r="L14" i="14"/>
  <c r="K14" i="14"/>
  <c r="T14" i="14" s="1"/>
  <c r="J14" i="14"/>
  <c r="S14" i="14" s="1"/>
  <c r="H14" i="14"/>
  <c r="G14" i="14"/>
  <c r="F14" i="14"/>
  <c r="O14" i="14" s="1"/>
  <c r="O13" i="14"/>
  <c r="L13" i="14"/>
  <c r="U13" i="14" s="1"/>
  <c r="K13" i="14"/>
  <c r="K21" i="14" s="1"/>
  <c r="J13" i="14"/>
  <c r="P13" i="14" s="1"/>
  <c r="H13" i="14"/>
  <c r="H21" i="14" s="1"/>
  <c r="G13" i="14"/>
  <c r="G21" i="14" s="1"/>
  <c r="F13" i="14"/>
  <c r="F21" i="14" s="1"/>
  <c r="S12" i="14"/>
  <c r="N12" i="14"/>
  <c r="L12" i="14"/>
  <c r="K12" i="14"/>
  <c r="P12" i="14" s="1"/>
  <c r="J12" i="14"/>
  <c r="Q12" i="14" s="1"/>
  <c r="H12" i="14"/>
  <c r="U12" i="14" s="1"/>
  <c r="G12" i="14"/>
  <c r="F12" i="14"/>
  <c r="O12" i="14" s="1"/>
  <c r="T11" i="14"/>
  <c r="O11" i="14"/>
  <c r="L11" i="14"/>
  <c r="U11" i="14" s="1"/>
  <c r="K11" i="14"/>
  <c r="J11" i="14"/>
  <c r="S11" i="14" s="1"/>
  <c r="H11" i="14"/>
  <c r="G11" i="14"/>
  <c r="F11" i="14"/>
  <c r="N11" i="14" s="1"/>
  <c r="U10" i="14"/>
  <c r="L10" i="14"/>
  <c r="K10" i="14"/>
  <c r="T10" i="14" s="1"/>
  <c r="J10" i="14"/>
  <c r="Q10" i="14" s="1"/>
  <c r="H10" i="14"/>
  <c r="G10" i="14"/>
  <c r="F10" i="14"/>
  <c r="O10" i="14" s="1"/>
  <c r="O9" i="14"/>
  <c r="L9" i="14"/>
  <c r="U9" i="14" s="1"/>
  <c r="K9" i="14"/>
  <c r="K18" i="14" s="1"/>
  <c r="J9" i="14"/>
  <c r="J20" i="14" s="1"/>
  <c r="H9" i="14"/>
  <c r="H20" i="14" s="1"/>
  <c r="G9" i="14"/>
  <c r="T9" i="14" s="1"/>
  <c r="F9" i="14"/>
  <c r="F18" i="14" s="1"/>
  <c r="I27" i="40"/>
  <c r="G27" i="40"/>
  <c r="E27" i="40"/>
  <c r="I26" i="40"/>
  <c r="G26" i="40"/>
  <c r="E26" i="40"/>
  <c r="I25" i="40"/>
  <c r="G25" i="40"/>
  <c r="E25" i="40"/>
  <c r="I24" i="40"/>
  <c r="G24" i="40"/>
  <c r="E24" i="40"/>
  <c r="I23" i="40"/>
  <c r="G23" i="40"/>
  <c r="E23" i="40"/>
  <c r="I22" i="40"/>
  <c r="G22" i="40"/>
  <c r="E22" i="40"/>
  <c r="I21" i="40"/>
  <c r="G21" i="40"/>
  <c r="E21" i="40"/>
  <c r="I20" i="40"/>
  <c r="G20" i="40"/>
  <c r="E20" i="40"/>
  <c r="I19" i="40"/>
  <c r="G19" i="40"/>
  <c r="E19" i="40"/>
  <c r="I18" i="40"/>
  <c r="G18" i="40"/>
  <c r="E18" i="40"/>
  <c r="I17" i="40"/>
  <c r="G17" i="40"/>
  <c r="E17" i="40"/>
  <c r="I16" i="40"/>
  <c r="G16" i="40"/>
  <c r="E16" i="40"/>
  <c r="I15" i="40"/>
  <c r="G15" i="40"/>
  <c r="E15" i="40"/>
  <c r="I14" i="40"/>
  <c r="G14" i="40"/>
  <c r="E14" i="40"/>
  <c r="I13" i="40"/>
  <c r="G13" i="40"/>
  <c r="E13" i="40"/>
  <c r="I12" i="40"/>
  <c r="G12" i="40"/>
  <c r="E12" i="40"/>
  <c r="I11" i="40"/>
  <c r="G11" i="40"/>
  <c r="E11" i="40"/>
  <c r="I10" i="40"/>
  <c r="G10" i="40"/>
  <c r="E10" i="40"/>
  <c r="I9" i="40"/>
  <c r="G9" i="40"/>
  <c r="E9" i="40"/>
  <c r="I8" i="40"/>
  <c r="G8" i="40"/>
  <c r="E8" i="40"/>
  <c r="I7" i="40"/>
  <c r="G7" i="40"/>
  <c r="E7" i="40"/>
  <c r="I6" i="40"/>
  <c r="G6" i="40"/>
  <c r="E6" i="40"/>
  <c r="J22" i="1"/>
  <c r="S22" i="1" s="1"/>
  <c r="S17" i="1"/>
  <c r="N17" i="1"/>
  <c r="L17" i="1"/>
  <c r="Q17" i="1" s="1"/>
  <c r="K17" i="1"/>
  <c r="K23" i="1" s="1"/>
  <c r="T23" i="1" s="1"/>
  <c r="J17" i="1"/>
  <c r="H17" i="1"/>
  <c r="U17" i="1" s="1"/>
  <c r="G17" i="1"/>
  <c r="F17" i="1"/>
  <c r="F23" i="1" s="1"/>
  <c r="T16" i="1"/>
  <c r="O16" i="1"/>
  <c r="L16" i="1"/>
  <c r="L23" i="1" s="1"/>
  <c r="K16" i="1"/>
  <c r="J16" i="1"/>
  <c r="S16" i="1" s="1"/>
  <c r="H16" i="1"/>
  <c r="G16" i="1"/>
  <c r="G23" i="1" s="1"/>
  <c r="F16" i="1"/>
  <c r="P16" i="1" s="1"/>
  <c r="U15" i="1"/>
  <c r="L15" i="1"/>
  <c r="K15" i="1"/>
  <c r="T15" i="1" s="1"/>
  <c r="J15" i="1"/>
  <c r="Q15" i="1" s="1"/>
  <c r="H15" i="1"/>
  <c r="G15" i="1"/>
  <c r="F15" i="1"/>
  <c r="O15" i="1" s="1"/>
  <c r="Q14" i="1"/>
  <c r="O14" i="1"/>
  <c r="L14" i="1"/>
  <c r="U14" i="1" s="1"/>
  <c r="K14" i="1"/>
  <c r="K22" i="1" s="1"/>
  <c r="T22" i="1" s="1"/>
  <c r="J14" i="1"/>
  <c r="P14" i="1" s="1"/>
  <c r="H14" i="1"/>
  <c r="H22" i="1" s="1"/>
  <c r="G14" i="1"/>
  <c r="G22" i="1" s="1"/>
  <c r="F14" i="1"/>
  <c r="F22" i="1" s="1"/>
  <c r="S13" i="1"/>
  <c r="N13" i="1"/>
  <c r="L13" i="1"/>
  <c r="Q13" i="1" s="1"/>
  <c r="K13" i="1"/>
  <c r="P13" i="1" s="1"/>
  <c r="J13" i="1"/>
  <c r="H13" i="1"/>
  <c r="U13" i="1" s="1"/>
  <c r="G13" i="1"/>
  <c r="F13" i="1"/>
  <c r="O13" i="1" s="1"/>
  <c r="T12" i="1"/>
  <c r="O12" i="1"/>
  <c r="L12" i="1"/>
  <c r="U12" i="1" s="1"/>
  <c r="K12" i="1"/>
  <c r="J12" i="1"/>
  <c r="S12" i="1" s="1"/>
  <c r="H12" i="1"/>
  <c r="G12" i="1"/>
  <c r="N12" i="1" s="1"/>
  <c r="F12" i="1"/>
  <c r="U11" i="1"/>
  <c r="L11" i="1"/>
  <c r="K11" i="1"/>
  <c r="T11" i="1" s="1"/>
  <c r="J11" i="1"/>
  <c r="Q11" i="1" s="1"/>
  <c r="H11" i="1"/>
  <c r="H21" i="1" s="1"/>
  <c r="G11" i="1"/>
  <c r="F11" i="1"/>
  <c r="O11" i="1" s="1"/>
  <c r="O10" i="1"/>
  <c r="L10" i="1"/>
  <c r="U10" i="1" s="1"/>
  <c r="K10" i="1"/>
  <c r="K19" i="1" s="1"/>
  <c r="J10" i="1"/>
  <c r="J21" i="1" s="1"/>
  <c r="H10" i="1"/>
  <c r="H19" i="1" s="1"/>
  <c r="G10" i="1"/>
  <c r="T10" i="1" s="1"/>
  <c r="F10" i="1"/>
  <c r="F19" i="1" s="1"/>
  <c r="U9" i="1"/>
  <c r="T9" i="1"/>
  <c r="S9" i="1"/>
  <c r="Q9" i="1"/>
  <c r="P9" i="1"/>
  <c r="O9" i="1"/>
  <c r="N9" i="1"/>
  <c r="J21" i="2"/>
  <c r="S21" i="2" s="1"/>
  <c r="S16" i="2"/>
  <c r="N16" i="2"/>
  <c r="L16" i="2"/>
  <c r="Q16" i="2" s="1"/>
  <c r="K16" i="2"/>
  <c r="K22" i="2" s="1"/>
  <c r="T22" i="2" s="1"/>
  <c r="J16" i="2"/>
  <c r="H16" i="2"/>
  <c r="U16" i="2" s="1"/>
  <c r="G16" i="2"/>
  <c r="F16" i="2"/>
  <c r="F22" i="2" s="1"/>
  <c r="T15" i="2"/>
  <c r="O15" i="2"/>
  <c r="L15" i="2"/>
  <c r="L22" i="2" s="1"/>
  <c r="K15" i="2"/>
  <c r="J15" i="2"/>
  <c r="S15" i="2" s="1"/>
  <c r="H15" i="2"/>
  <c r="G15" i="2"/>
  <c r="G22" i="2" s="1"/>
  <c r="F15" i="2"/>
  <c r="P15" i="2" s="1"/>
  <c r="U14" i="2"/>
  <c r="L14" i="2"/>
  <c r="K14" i="2"/>
  <c r="T14" i="2" s="1"/>
  <c r="J14" i="2"/>
  <c r="Q14" i="2" s="1"/>
  <c r="H14" i="2"/>
  <c r="G14" i="2"/>
  <c r="F14" i="2"/>
  <c r="O14" i="2" s="1"/>
  <c r="O13" i="2"/>
  <c r="L13" i="2"/>
  <c r="U13" i="2" s="1"/>
  <c r="K13" i="2"/>
  <c r="K21" i="2" s="1"/>
  <c r="J13" i="2"/>
  <c r="P13" i="2" s="1"/>
  <c r="H13" i="2"/>
  <c r="H21" i="2" s="1"/>
  <c r="G13" i="2"/>
  <c r="G21" i="2" s="1"/>
  <c r="F13" i="2"/>
  <c r="F21" i="2" s="1"/>
  <c r="S12" i="2"/>
  <c r="N12" i="2"/>
  <c r="L12" i="2"/>
  <c r="Q12" i="2" s="1"/>
  <c r="K12" i="2"/>
  <c r="P12" i="2" s="1"/>
  <c r="J12" i="2"/>
  <c r="H12" i="2"/>
  <c r="U12" i="2" s="1"/>
  <c r="G12" i="2"/>
  <c r="F12" i="2"/>
  <c r="O12" i="2" s="1"/>
  <c r="O11" i="2"/>
  <c r="L11" i="2"/>
  <c r="K11" i="2"/>
  <c r="J11" i="2"/>
  <c r="S11" i="2" s="1"/>
  <c r="H11" i="2"/>
  <c r="G11" i="2"/>
  <c r="N11" i="2" s="1"/>
  <c r="F11" i="2"/>
  <c r="U10" i="2"/>
  <c r="L10" i="2"/>
  <c r="K10" i="2"/>
  <c r="T10" i="2" s="1"/>
  <c r="J10" i="2"/>
  <c r="Q10" i="2" s="1"/>
  <c r="H10" i="2"/>
  <c r="G10" i="2"/>
  <c r="F10" i="2"/>
  <c r="O10" i="2" s="1"/>
  <c r="O9" i="2"/>
  <c r="L9" i="2"/>
  <c r="U9" i="2" s="1"/>
  <c r="K9" i="2"/>
  <c r="K18" i="2" s="1"/>
  <c r="J9" i="2"/>
  <c r="J20" i="2" s="1"/>
  <c r="H9" i="2"/>
  <c r="H20" i="2" s="1"/>
  <c r="G9" i="2"/>
  <c r="T9" i="2" s="1"/>
  <c r="F9" i="2"/>
  <c r="F18" i="2" s="1"/>
  <c r="G27" i="16" l="1"/>
  <c r="T9" i="16"/>
  <c r="N9" i="16"/>
  <c r="G29" i="16"/>
  <c r="U16" i="16"/>
  <c r="O16" i="16"/>
  <c r="U24" i="16"/>
  <c r="O24" i="16"/>
  <c r="O14" i="16"/>
  <c r="S14" i="16"/>
  <c r="N14" i="16"/>
  <c r="Q17" i="16"/>
  <c r="P18" i="16"/>
  <c r="O22" i="16"/>
  <c r="S22" i="16"/>
  <c r="N22" i="16"/>
  <c r="F30" i="16"/>
  <c r="T22" i="16"/>
  <c r="K30" i="16"/>
  <c r="O29" i="16"/>
  <c r="N29" i="16"/>
  <c r="O10" i="16"/>
  <c r="S10" i="16"/>
  <c r="N10" i="16"/>
  <c r="O18" i="16"/>
  <c r="S18" i="16"/>
  <c r="N18" i="16"/>
  <c r="L27" i="16"/>
  <c r="U27" i="16" s="1"/>
  <c r="U9" i="16"/>
  <c r="L29" i="16"/>
  <c r="S15" i="16"/>
  <c r="Q15" i="16"/>
  <c r="P15" i="16"/>
  <c r="T17" i="16"/>
  <c r="N17" i="16"/>
  <c r="S30" i="16"/>
  <c r="Q30" i="16"/>
  <c r="P30" i="16"/>
  <c r="S23" i="16"/>
  <c r="J31" i="16"/>
  <c r="H34" i="16"/>
  <c r="P10" i="16"/>
  <c r="S11" i="16"/>
  <c r="Q11" i="16"/>
  <c r="P11" i="16"/>
  <c r="U12" i="16"/>
  <c r="O12" i="16"/>
  <c r="T13" i="16"/>
  <c r="N13" i="16"/>
  <c r="S19" i="16"/>
  <c r="J27" i="16"/>
  <c r="Q19" i="16"/>
  <c r="P19" i="16"/>
  <c r="U20" i="16"/>
  <c r="O20" i="16"/>
  <c r="T21" i="16"/>
  <c r="G30" i="16"/>
  <c r="N21" i="16"/>
  <c r="U21" i="16"/>
  <c r="L30" i="16"/>
  <c r="U30" i="16" s="1"/>
  <c r="U31" i="16"/>
  <c r="H27" i="16"/>
  <c r="P23" i="16"/>
  <c r="O9" i="16"/>
  <c r="P12" i="16"/>
  <c r="P16" i="16"/>
  <c r="P20" i="16"/>
  <c r="O21" i="16"/>
  <c r="Q23" i="16"/>
  <c r="P24" i="16"/>
  <c r="F27" i="16"/>
  <c r="K27" i="16"/>
  <c r="T27" i="16" s="1"/>
  <c r="J29" i="16"/>
  <c r="P32" i="16"/>
  <c r="F31" i="16"/>
  <c r="P21" i="16"/>
  <c r="H24" i="14"/>
  <c r="N21" i="14"/>
  <c r="O21" i="14"/>
  <c r="T21" i="14"/>
  <c r="T22" i="14"/>
  <c r="Q9" i="14"/>
  <c r="P10" i="14"/>
  <c r="G18" i="14"/>
  <c r="N18" i="14" s="1"/>
  <c r="K20" i="14"/>
  <c r="N9" i="14"/>
  <c r="S9" i="14"/>
  <c r="P11" i="14"/>
  <c r="T12" i="14"/>
  <c r="N13" i="14"/>
  <c r="S13" i="14"/>
  <c r="Q14" i="14"/>
  <c r="P15" i="14"/>
  <c r="U15" i="14"/>
  <c r="H18" i="14"/>
  <c r="O18" i="14" s="1"/>
  <c r="G20" i="14"/>
  <c r="G24" i="14" s="1"/>
  <c r="L20" i="14"/>
  <c r="P21" i="14"/>
  <c r="J22" i="14"/>
  <c r="F20" i="14"/>
  <c r="N10" i="14"/>
  <c r="S10" i="14"/>
  <c r="Q11" i="14"/>
  <c r="T13" i="14"/>
  <c r="N14" i="14"/>
  <c r="Q15" i="14"/>
  <c r="P16" i="14"/>
  <c r="J18" i="14"/>
  <c r="L21" i="14"/>
  <c r="U21" i="14" s="1"/>
  <c r="F22" i="14"/>
  <c r="Q13" i="14"/>
  <c r="P14" i="14"/>
  <c r="L18" i="14"/>
  <c r="U18" i="14" s="1"/>
  <c r="P9" i="14"/>
  <c r="T19" i="1"/>
  <c r="N22" i="1"/>
  <c r="O22" i="1"/>
  <c r="U23" i="1"/>
  <c r="S21" i="1"/>
  <c r="P21" i="1"/>
  <c r="O19" i="1"/>
  <c r="N19" i="1"/>
  <c r="O23" i="1"/>
  <c r="N23" i="1"/>
  <c r="P15" i="1"/>
  <c r="G19" i="1"/>
  <c r="L19" i="1"/>
  <c r="U19" i="1" s="1"/>
  <c r="F21" i="1"/>
  <c r="K21" i="1"/>
  <c r="H23" i="1"/>
  <c r="H25" i="1" s="1"/>
  <c r="N10" i="1"/>
  <c r="S10" i="1"/>
  <c r="P12" i="1"/>
  <c r="T13" i="1"/>
  <c r="N14" i="1"/>
  <c r="S14" i="1"/>
  <c r="U16" i="1"/>
  <c r="O17" i="1"/>
  <c r="T17" i="1"/>
  <c r="G21" i="1"/>
  <c r="G25" i="1" s="1"/>
  <c r="L21" i="1"/>
  <c r="Q21" i="1" s="1"/>
  <c r="P22" i="1"/>
  <c r="J23" i="1"/>
  <c r="P11" i="1"/>
  <c r="N11" i="1"/>
  <c r="Q12" i="1"/>
  <c r="T14" i="1"/>
  <c r="N15" i="1"/>
  <c r="S15" i="1"/>
  <c r="Q16" i="1"/>
  <c r="P17" i="1"/>
  <c r="J19" i="1"/>
  <c r="L22" i="1"/>
  <c r="U22" i="1" s="1"/>
  <c r="Q10" i="1"/>
  <c r="S11" i="1"/>
  <c r="P10" i="1"/>
  <c r="N16" i="1"/>
  <c r="J24" i="2"/>
  <c r="Q20" i="2"/>
  <c r="O22" i="2"/>
  <c r="N22" i="2"/>
  <c r="O18" i="2"/>
  <c r="T18" i="2"/>
  <c r="N21" i="2"/>
  <c r="O21" i="2"/>
  <c r="T21" i="2"/>
  <c r="Q13" i="2"/>
  <c r="P14" i="2"/>
  <c r="G18" i="2"/>
  <c r="N18" i="2" s="1"/>
  <c r="L18" i="2"/>
  <c r="U18" i="2" s="1"/>
  <c r="F20" i="2"/>
  <c r="K20" i="2"/>
  <c r="H22" i="2"/>
  <c r="H24" i="2" s="1"/>
  <c r="N9" i="2"/>
  <c r="S9" i="2"/>
  <c r="P11" i="2"/>
  <c r="T12" i="2"/>
  <c r="N13" i="2"/>
  <c r="S13" i="2"/>
  <c r="U15" i="2"/>
  <c r="O16" i="2"/>
  <c r="T16" i="2"/>
  <c r="H18" i="2"/>
  <c r="G20" i="2"/>
  <c r="G24" i="2" s="1"/>
  <c r="L20" i="2"/>
  <c r="P21" i="2"/>
  <c r="J22" i="2"/>
  <c r="Q9" i="2"/>
  <c r="S10" i="2"/>
  <c r="T13" i="2"/>
  <c r="N14" i="2"/>
  <c r="S14" i="2"/>
  <c r="Q15" i="2"/>
  <c r="P16" i="2"/>
  <c r="J18" i="2"/>
  <c r="L21" i="2"/>
  <c r="U21" i="2" s="1"/>
  <c r="P10" i="2"/>
  <c r="N10" i="2"/>
  <c r="Q11" i="2"/>
  <c r="P9" i="2"/>
  <c r="N15" i="2"/>
  <c r="S31" i="16" l="1"/>
  <c r="Q31" i="16"/>
  <c r="P31" i="16"/>
  <c r="O30" i="16"/>
  <c r="N30" i="16"/>
  <c r="N31" i="16"/>
  <c r="O31" i="16"/>
  <c r="O27" i="16"/>
  <c r="N27" i="16"/>
  <c r="Q27" i="16"/>
  <c r="P27" i="16"/>
  <c r="S27" i="16"/>
  <c r="F34" i="16"/>
  <c r="G34" i="16"/>
  <c r="T29" i="16"/>
  <c r="P29" i="16"/>
  <c r="S29" i="16"/>
  <c r="J34" i="16"/>
  <c r="Q29" i="16"/>
  <c r="U29" i="16"/>
  <c r="L34" i="16"/>
  <c r="U34" i="16" s="1"/>
  <c r="T30" i="16"/>
  <c r="K34" i="16"/>
  <c r="L24" i="14"/>
  <c r="U24" i="14" s="1"/>
  <c r="U20" i="14"/>
  <c r="K24" i="14"/>
  <c r="T24" i="14" s="1"/>
  <c r="T20" i="14"/>
  <c r="P18" i="14"/>
  <c r="Q18" i="14"/>
  <c r="S18" i="14"/>
  <c r="F24" i="14"/>
  <c r="O20" i="14"/>
  <c r="N20" i="14"/>
  <c r="T18" i="14"/>
  <c r="Q20" i="14"/>
  <c r="O22" i="14"/>
  <c r="N22" i="14"/>
  <c r="Q22" i="14"/>
  <c r="P22" i="14"/>
  <c r="S22" i="14"/>
  <c r="S20" i="14"/>
  <c r="P20" i="14"/>
  <c r="Q21" i="14"/>
  <c r="J24" i="14"/>
  <c r="Q23" i="1"/>
  <c r="P23" i="1"/>
  <c r="S23" i="1"/>
  <c r="Q22" i="1"/>
  <c r="L25" i="1"/>
  <c r="U25" i="1" s="1"/>
  <c r="U21" i="1"/>
  <c r="K25" i="1"/>
  <c r="T25" i="1" s="1"/>
  <c r="T21" i="1"/>
  <c r="P19" i="1"/>
  <c r="S19" i="1"/>
  <c r="Q19" i="1"/>
  <c r="F25" i="1"/>
  <c r="O21" i="1"/>
  <c r="N21" i="1"/>
  <c r="J25" i="1"/>
  <c r="P18" i="2"/>
  <c r="S18" i="2"/>
  <c r="Q18" i="2"/>
  <c r="Q22" i="2"/>
  <c r="P22" i="2"/>
  <c r="S22" i="2"/>
  <c r="F24" i="2"/>
  <c r="O20" i="2"/>
  <c r="N20" i="2"/>
  <c r="U22" i="2"/>
  <c r="S20" i="2"/>
  <c r="P24" i="2"/>
  <c r="S24" i="2"/>
  <c r="K24" i="2"/>
  <c r="T24" i="2" s="1"/>
  <c r="T20" i="2"/>
  <c r="Q21" i="2"/>
  <c r="L24" i="2"/>
  <c r="U24" i="2" s="1"/>
  <c r="U20" i="2"/>
  <c r="P20" i="2"/>
  <c r="P34" i="16" l="1"/>
  <c r="S34" i="16"/>
  <c r="Q34" i="16"/>
  <c r="N34" i="16"/>
  <c r="O34" i="16"/>
  <c r="T34" i="16"/>
  <c r="O24" i="14"/>
  <c r="N24" i="14"/>
  <c r="P24" i="14"/>
  <c r="S24" i="14"/>
  <c r="Q24" i="14"/>
  <c r="O25" i="1"/>
  <c r="N25" i="1"/>
  <c r="P25" i="1"/>
  <c r="S25" i="1"/>
  <c r="Q25" i="1"/>
  <c r="Q24" i="2"/>
  <c r="O24" i="2"/>
  <c r="N24" i="2"/>
  <c r="AC11" i="2" l="1"/>
  <c r="U11" i="2" s="1"/>
  <c r="AA11" i="2"/>
  <c r="T11" i="2" s="1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<sst xmlns="http://schemas.openxmlformats.org/spreadsheetml/2006/main" count="936" uniqueCount="209">
  <si>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</si>
  <si>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</si>
  <si>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</si>
  <si>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</si>
  <si>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</si>
  <si>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</si>
  <si>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</si>
  <si>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</si>
  <si>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</si>
  <si>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</si>
  <si>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</si>
  <si>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</si>
  <si>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</si>
  <si>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</si>
  <si>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</si>
  <si>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</si>
  <si>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</si>
  <si>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</si>
  <si>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</si>
  <si>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</si>
  <si>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</si>
  <si>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</si>
  <si>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</si>
  <si>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</si>
  <si>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</si>
  <si>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</si>
  <si>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</si>
  <si>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</si>
  <si>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</si>
  <si>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</si>
  <si>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</si>
  <si>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</si>
  <si>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</si>
  <si>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</si>
  <si>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</si>
  <si>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</si>
  <si>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</si>
  <si>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</si>
  <si>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</si>
  <si>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</si>
  <si>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</si>
  <si>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</si>
  <si>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</si>
  <si>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</si>
  <si>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</si>
  <si>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</si>
  <si>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</si>
  <si>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</si>
  <si>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</si>
  <si>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</si>
  <si>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</si>
  <si>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</si>
  <si>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</si>
  <si>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</si>
  <si>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</si>
  <si>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</si>
  <si>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</si>
  <si>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</si>
  <si>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</si>
  <si>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</si>
  <si>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</si>
  <si>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</si>
  <si>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</si>
  <si>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</si>
  <si>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</si>
  <si>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</si>
  <si>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</si>
  <si>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</si>
  <si>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</si>
  <si>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</si>
  <si>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</si>
  <si>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</si>
  <si>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</si>
  <si>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</si>
  <si>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</si>
  <si>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</si>
  <si>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</si>
  <si>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</si>
  <si>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</si>
  <si>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</si>
  <si>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</si>
  <si>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</si>
  <si>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</si>
  <si>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</si>
  <si>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</si>
  <si>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</si>
  <si>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</si>
  <si>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</si>
  <si>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</si>
  <si>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</si>
  <si>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</si>
  <si>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</si>
  <si>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</si>
  <si>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</si>
  <si>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</si>
  <si>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</si>
  <si>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</si>
  <si>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</si>
  <si>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</si>
  <si>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</si>
  <si>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</si>
  <si>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</si>
  <si>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</si>
  <si>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</si>
  <si>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</si>
  <si>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</si>
  <si>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</si>
  <si>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</si>
  <si>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</si>
  <si>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</si>
  <si>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</si>
  <si>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</si>
  <si>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</si>
  <si>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</si>
  <si>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</si>
  <si>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</si>
  <si>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</si>
  <si>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</si>
  <si>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</si>
  <si>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</si>
  <si>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</si>
  <si>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</si>
  <si>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</si>
  <si>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</si>
  <si>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</si>
  <si>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</si>
  <si>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</si>
  <si>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</si>
  <si>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</si>
  <si>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</si>
  <si>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</si>
  <si>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</si>
  <si>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</si>
  <si>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</si>
  <si>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</si>
  <si>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</si>
  <si>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</si>
  <si>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</si>
  <si>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</si>
  <si>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</si>
  <si>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</si>
  <si>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</si>
  <si>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</si>
  <si>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</si>
  <si>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</si>
  <si>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</si>
  <si>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</si>
  <si>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</si>
  <si>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</si>
  <si>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</si>
  <si>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</si>
  <si>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</si>
  <si>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</si>
  <si>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</si>
  <si>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</si>
  <si>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</si>
  <si>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</si>
  <si>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</si>
  <si>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</si>
  <si>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</si>
  <si>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</si>
  <si>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</si>
  <si>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</si>
  <si>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</si>
  <si>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</si>
  <si>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</si>
  <si>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</si>
  <si>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</si>
  <si>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</si>
  <si>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</si>
  <si>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</si>
  <si>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</si>
  <si>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</si>
  <si>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</si>
  <si>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</si>
  <si>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</si>
  <si>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</si>
  <si>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</si>
  <si>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</si>
  <si>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</si>
  <si>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</si>
  <si>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</si>
  <si>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</si>
  <si>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</si>
  <si>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</si>
  <si>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</si>
  <si>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</si>
  <si>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</si>
  <si>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</si>
  <si>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</si>
  <si>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</si>
  <si>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</si>
  <si>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</si>
  <si>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</si>
  <si>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</si>
  <si>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</si>
  <si>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</si>
  <si>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</si>
  <si>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</si>
  <si>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</si>
  <si>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</si>
  <si>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</si>
  <si>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</si>
  <si>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18/17 Aldaketa tasa</t>
  </si>
  <si>
    <t>18/17
% Ald.</t>
  </si>
  <si>
    <t>2018.06.30</t>
  </si>
  <si>
    <t>2018.09.30</t>
  </si>
  <si>
    <t>2018-ko 4. hiruhilabetea</t>
  </si>
  <si>
    <t>2018.12.31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</si>
</sst>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171" fontId="11" fillId="0" borderId="37" xfId="3" applyNumberFormat="1" applyFont="1" applyFill="1" applyBorder="1" applyAlignment="1" applyProtection="1">
      <alignment vertical="center"/>
    </xf>
    <xf numFmtId="0" fontId="9" fillId="4" borderId="36" xfId="0" quotePrefix="1" applyFont="1" applyFill="1" applyBorder="1" applyAlignment="1" applyProtection="1">
      <alignment horizontal="center" vertical="center"/>
    </xf>
    <xf numFmtId="171" fontId="11" fillId="4" borderId="37" xfId="3" applyNumberFormat="1" applyFont="1" applyFill="1" applyBorder="1" applyAlignment="1" applyProtection="1">
      <alignment vertical="center"/>
    </xf>
    <xf numFmtId="0" fontId="9" fillId="0" borderId="38" xfId="0" applyFont="1" applyFill="1" applyBorder="1" applyAlignment="1" applyProtection="1">
      <alignment horizontal="center" vertical="center"/>
    </xf>
    <xf numFmtId="171" fontId="11" fillId="0" borderId="37" xfId="3" applyNumberFormat="1" applyFont="1" applyFill="1" applyBorder="1" applyAlignment="1" applyProtection="1"/>
    <xf numFmtId="0" fontId="14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9" fillId="0" borderId="36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168" fontId="11" fillId="4" borderId="26" xfId="0" applyNumberFormat="1" applyFont="1" applyFill="1" applyBorder="1" applyAlignment="1">
      <alignment vertical="center"/>
    </xf>
    <xf numFmtId="168" fontId="11" fillId="4" borderId="27" xfId="0" applyNumberFormat="1" applyFont="1" applyFill="1" applyBorder="1" applyAlignment="1">
      <alignment vertical="center"/>
    </xf>
    <xf numFmtId="168" fontId="11" fillId="4" borderId="44" xfId="0" applyNumberFormat="1" applyFont="1" applyFill="1" applyBorder="1" applyAlignment="1">
      <alignment vertical="center"/>
    </xf>
    <xf numFmtId="168" fontId="11" fillId="4" borderId="45" xfId="0" applyNumberFormat="1" applyFont="1" applyFill="1" applyBorder="1" applyAlignment="1">
      <alignment vertical="center"/>
    </xf>
    <xf numFmtId="168" fontId="11" fillId="0" borderId="26" xfId="0" applyNumberFormat="1" applyFont="1" applyBorder="1" applyAlignment="1">
      <alignment vertical="center"/>
    </xf>
    <xf numFmtId="168" fontId="11" fillId="0" borderId="27" xfId="0" applyNumberFormat="1" applyFont="1" applyBorder="1" applyAlignment="1">
      <alignment vertical="center"/>
    </xf>
    <xf numFmtId="167" fontId="11" fillId="0" borderId="24" xfId="5" applyNumberFormat="1" applyFont="1" applyBorder="1" applyAlignment="1">
      <alignment horizontal="right" vertical="center" indent="4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0</xdr:rowOff>
    </xdr:from>
    <xdr:to>
      <xdr:col>2</xdr:col>
      <xdr:colOff>137160</xdr:colOff>
      <xdr:row>72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137160</xdr:colOff>
      <xdr:row>72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4t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9">
          <cell r="F9">
            <v>2093090.5649999999</v>
          </cell>
          <cell r="G9">
            <v>2043783.91</v>
          </cell>
          <cell r="H9">
            <v>2043741.912</v>
          </cell>
          <cell r="J9">
            <v>2061297.8981500003</v>
          </cell>
          <cell r="K9">
            <v>2020970.7442599998</v>
          </cell>
          <cell r="L9">
            <v>2020944.7326399996</v>
          </cell>
        </row>
        <row r="10">
          <cell r="F10">
            <v>3589178.753</v>
          </cell>
          <cell r="G10">
            <v>3524471.1359999999</v>
          </cell>
          <cell r="H10">
            <v>3221836.2340000002</v>
          </cell>
          <cell r="J10">
            <v>3507149.1818200001</v>
          </cell>
          <cell r="K10">
            <v>3448880.7535499996</v>
          </cell>
          <cell r="L10">
            <v>3122887.8391</v>
          </cell>
        </row>
        <row r="11">
          <cell r="F11">
            <v>195287.42499999999</v>
          </cell>
          <cell r="G11">
            <v>180110.524</v>
          </cell>
          <cell r="H11">
            <v>180046.99900000001</v>
          </cell>
          <cell r="J11">
            <v>186936.54053999999</v>
          </cell>
          <cell r="K11">
            <v>185398.24828</v>
          </cell>
          <cell r="L11">
            <v>185371.83594000002</v>
          </cell>
        </row>
        <row r="12">
          <cell r="F12">
            <v>3535432.95</v>
          </cell>
          <cell r="G12">
            <v>3383589.102</v>
          </cell>
          <cell r="H12">
            <v>3181511.3360000001</v>
          </cell>
          <cell r="J12">
            <v>3600821.0038900003</v>
          </cell>
          <cell r="K12">
            <v>3509834.6214099997</v>
          </cell>
          <cell r="L12">
            <v>3293817.6753099998</v>
          </cell>
        </row>
        <row r="13">
          <cell r="F13">
            <v>309988.83100000001</v>
          </cell>
          <cell r="G13">
            <v>178621.628</v>
          </cell>
          <cell r="H13">
            <v>133507.80300000001</v>
          </cell>
          <cell r="J13">
            <v>497546.07818000001</v>
          </cell>
          <cell r="K13">
            <v>202005.91898999998</v>
          </cell>
          <cell r="L13">
            <v>147532.71998000002</v>
          </cell>
        </row>
        <row r="14">
          <cell r="F14">
            <v>742590.15500000003</v>
          </cell>
          <cell r="G14">
            <v>694347.19799999997</v>
          </cell>
          <cell r="H14">
            <v>474091.47200000001</v>
          </cell>
          <cell r="J14">
            <v>732257.74856000009</v>
          </cell>
          <cell r="K14">
            <v>697675.08358999994</v>
          </cell>
          <cell r="L14">
            <v>479650.66424999991</v>
          </cell>
        </row>
        <row r="15">
          <cell r="F15">
            <v>110861.484</v>
          </cell>
          <cell r="G15">
            <v>97619.278000000006</v>
          </cell>
          <cell r="H15">
            <v>97199.758000000002</v>
          </cell>
          <cell r="J15">
            <v>138657.84384000002</v>
          </cell>
          <cell r="K15">
            <v>104945.44999000001</v>
          </cell>
          <cell r="L15">
            <v>104530.63931</v>
          </cell>
        </row>
        <row r="16">
          <cell r="F16">
            <v>1215004.0490000001</v>
          </cell>
          <cell r="G16">
            <v>1215003.048</v>
          </cell>
          <cell r="H16">
            <v>1215003.048</v>
          </cell>
          <cell r="J16">
            <v>788384.30799999996</v>
          </cell>
          <cell r="K16">
            <v>654023.30734000006</v>
          </cell>
          <cell r="L16">
            <v>654023.30734000006</v>
          </cell>
        </row>
      </sheetData>
      <sheetData sheetId="1">
        <row r="10">
          <cell r="F10">
            <v>4200</v>
          </cell>
          <cell r="G10">
            <v>4133.6679999999997</v>
          </cell>
          <cell r="H10">
            <v>3083.587</v>
          </cell>
          <cell r="J10">
            <v>4200</v>
          </cell>
          <cell r="K10">
            <v>3991.7905900000005</v>
          </cell>
          <cell r="L10">
            <v>2924.0457900000001</v>
          </cell>
        </row>
        <row r="11">
          <cell r="F11">
            <v>143171.43400000001</v>
          </cell>
          <cell r="G11">
            <v>170011.15299999999</v>
          </cell>
          <cell r="H11">
            <v>145400.70600000001</v>
          </cell>
          <cell r="J11">
            <v>145368.28842000003</v>
          </cell>
          <cell r="K11">
            <v>178021.76699999999</v>
          </cell>
          <cell r="L11">
            <v>149924.72138000003</v>
          </cell>
        </row>
        <row r="12">
          <cell r="F12">
            <v>9666024.4649999999</v>
          </cell>
          <cell r="G12">
            <v>10099605.665999999</v>
          </cell>
          <cell r="H12">
            <v>9815497.9000000004</v>
          </cell>
          <cell r="J12">
            <v>9545792.1290399991</v>
          </cell>
          <cell r="K12">
            <v>9944281.6582699995</v>
          </cell>
          <cell r="L12">
            <v>9743041.6865499988</v>
          </cell>
        </row>
        <row r="13">
          <cell r="F13">
            <v>1455.36</v>
          </cell>
          <cell r="G13">
            <v>1663.2809999999999</v>
          </cell>
          <cell r="H13">
            <v>1651.2339999999999</v>
          </cell>
          <cell r="J13">
            <v>1560.37682</v>
          </cell>
          <cell r="K13">
            <v>2152.1970799999999</v>
          </cell>
          <cell r="L13">
            <v>2110.5425499999997</v>
          </cell>
        </row>
        <row r="14">
          <cell r="F14">
            <v>7006.9549999999999</v>
          </cell>
          <cell r="G14">
            <v>12073.880999999999</v>
          </cell>
          <cell r="H14">
            <v>12042.356</v>
          </cell>
          <cell r="J14">
            <v>0</v>
          </cell>
          <cell r="K14">
            <v>177.01770999999999</v>
          </cell>
          <cell r="L14">
            <v>177.01770999999999</v>
          </cell>
        </row>
        <row r="15">
          <cell r="F15">
            <v>214601.712</v>
          </cell>
          <cell r="G15">
            <v>106385.281</v>
          </cell>
          <cell r="H15">
            <v>84304.404999999999</v>
          </cell>
          <cell r="J15">
            <v>398637.90369999997</v>
          </cell>
          <cell r="K15">
            <v>137005.15420000002</v>
          </cell>
          <cell r="L15">
            <v>108976.08403999999</v>
          </cell>
        </row>
        <row r="16">
          <cell r="F16">
            <v>110668.186</v>
          </cell>
          <cell r="G16">
            <v>23447.327000000001</v>
          </cell>
          <cell r="H16">
            <v>19495.183000000001</v>
          </cell>
          <cell r="J16">
            <v>46076.298999999999</v>
          </cell>
          <cell r="K16">
            <v>23787.02363</v>
          </cell>
          <cell r="L16">
            <v>15642.085080000003</v>
          </cell>
        </row>
        <row r="17">
          <cell r="F17">
            <v>1644306.0989999999</v>
          </cell>
          <cell r="G17">
            <v>1273710.5279999999</v>
          </cell>
          <cell r="H17">
            <v>1273710.5279999999</v>
          </cell>
          <cell r="J17">
            <v>1371415.6059999999</v>
          </cell>
          <cell r="K17">
            <v>975047.23332</v>
          </cell>
          <cell r="L17">
            <v>975047.23332</v>
          </cell>
        </row>
      </sheetData>
      <sheetData sheetId="2">
        <row r="6">
          <cell r="E6">
            <v>10275413.767999999</v>
          </cell>
          <cell r="G6">
            <v>10128447.412939999</v>
          </cell>
          <cell r="I6">
            <v>1.4510255033978625</v>
          </cell>
        </row>
        <row r="7">
          <cell r="E7">
            <v>9131954.6720000003</v>
          </cell>
          <cell r="G7">
            <v>9165084.3674999997</v>
          </cell>
          <cell r="I7">
            <v>-0.36147725619940507</v>
          </cell>
        </row>
        <row r="8">
          <cell r="E8">
            <v>2043783.91</v>
          </cell>
          <cell r="G8">
            <v>2020970.7442599998</v>
          </cell>
          <cell r="I8">
            <v>1.1288221665154863</v>
          </cell>
        </row>
        <row r="9">
          <cell r="E9">
            <v>3524471.1359999999</v>
          </cell>
          <cell r="G9">
            <v>3448880.7535499996</v>
          </cell>
          <cell r="I9">
            <v>2.1917366198351163</v>
          </cell>
        </row>
        <row r="10">
          <cell r="E10">
            <v>180110.524</v>
          </cell>
          <cell r="G10">
            <v>185398.24828</v>
          </cell>
          <cell r="I10">
            <v>-2.8520896659250727</v>
          </cell>
        </row>
        <row r="11">
          <cell r="E11">
            <v>3383589.102</v>
          </cell>
          <cell r="G11">
            <v>3509834.6214099997</v>
          </cell>
          <cell r="I11">
            <v>-3.5969079181082164</v>
          </cell>
        </row>
        <row r="12">
          <cell r="E12">
            <v>1143459.095999999</v>
          </cell>
          <cell r="G12">
            <v>963363.04543999955</v>
          </cell>
          <cell r="I12">
            <v>18.694515158378699</v>
          </cell>
        </row>
        <row r="13">
          <cell r="E13">
            <v>118459.162</v>
          </cell>
          <cell r="G13">
            <v>137182.17191</v>
          </cell>
          <cell r="I13">
            <v>-13.648282170574955</v>
          </cell>
        </row>
        <row r="14">
          <cell r="E14">
            <v>872968.826</v>
          </cell>
          <cell r="G14">
            <v>899681.00257999985</v>
          </cell>
          <cell r="I14">
            <v>-2.9690719825580136</v>
          </cell>
        </row>
        <row r="15">
          <cell r="E15">
            <v>178621.628</v>
          </cell>
          <cell r="G15">
            <v>202005.91898999998</v>
          </cell>
          <cell r="I15">
            <v>-11.576042477823423</v>
          </cell>
        </row>
        <row r="16">
          <cell r="E16">
            <v>694347.19799999997</v>
          </cell>
          <cell r="G16">
            <v>697675.08358999994</v>
          </cell>
          <cell r="I16">
            <v>-0.47699647991953364</v>
          </cell>
        </row>
        <row r="17">
          <cell r="E17">
            <v>388949.43199999898</v>
          </cell>
          <cell r="G17">
            <v>200864.21476999973</v>
          </cell>
          <cell r="I17">
            <v>93.637991936675675</v>
          </cell>
        </row>
        <row r="18">
          <cell r="E18">
            <v>-74171.951000000001</v>
          </cell>
          <cell r="G18">
            <v>-81158.426360000012</v>
          </cell>
          <cell r="I18" t="str">
            <v xml:space="preserve"> -</v>
          </cell>
        </row>
        <row r="19">
          <cell r="E19">
            <v>23447.327000000001</v>
          </cell>
          <cell r="G19">
            <v>23787.02363</v>
          </cell>
          <cell r="I19">
            <v>-1.4280753880093533</v>
          </cell>
        </row>
        <row r="20">
          <cell r="E20">
            <v>97619.278000000006</v>
          </cell>
          <cell r="G20">
            <v>104945.44999000001</v>
          </cell>
          <cell r="I20">
            <v>-6.9809334189315457</v>
          </cell>
        </row>
        <row r="21">
          <cell r="E21">
            <v>58707.479999999981</v>
          </cell>
          <cell r="G21">
            <v>321023.92597999994</v>
          </cell>
          <cell r="I21">
            <v>-81.712428498660401</v>
          </cell>
        </row>
        <row r="22">
          <cell r="E22">
            <v>1273710.5279999999</v>
          </cell>
          <cell r="G22">
            <v>975047.23332</v>
          </cell>
          <cell r="I22">
            <v>30.630648903342085</v>
          </cell>
        </row>
        <row r="23">
          <cell r="E23">
            <v>1215003.048</v>
          </cell>
          <cell r="G23">
            <v>654023.30734000006</v>
          </cell>
          <cell r="I23">
            <v>85.773661942045962</v>
          </cell>
        </row>
        <row r="24">
          <cell r="E24">
            <v>373484.96099999896</v>
          </cell>
          <cell r="G24">
            <v>440729.71438999963</v>
          </cell>
          <cell r="I24">
            <v>-15.257594665036834</v>
          </cell>
        </row>
        <row r="25">
          <cell r="E25">
            <v>770607.26200000569</v>
          </cell>
          <cell r="G25">
            <v>814974.71354000084</v>
          </cell>
          <cell r="I25">
            <v>-5.4440279928780306</v>
          </cell>
        </row>
        <row r="26">
          <cell r="E26">
            <v>335844.88599999622</v>
          </cell>
          <cell r="G26">
            <v>266620.42538000271</v>
          </cell>
          <cell r="I26">
            <v>25.963674959009929</v>
          </cell>
        </row>
        <row r="27">
          <cell r="E27">
            <v>808247.33700000844</v>
          </cell>
          <cell r="G27">
            <v>989084.00254999776</v>
          </cell>
          <cell r="I27">
            <v>-18.283246426366915</v>
          </cell>
        </row>
      </sheetData>
      <sheetData sheetId="3">
        <row r="48">
          <cell r="C48">
            <v>426526.53399999999</v>
          </cell>
        </row>
      </sheetData>
      <sheetData sheetId="4">
        <row r="48">
          <cell r="D48">
            <v>31.631</v>
          </cell>
        </row>
      </sheetData>
      <sheetData sheetId="5">
        <row r="9">
          <cell r="F9">
            <v>384535.06446999998</v>
          </cell>
          <cell r="G9">
            <v>374935.50159999996</v>
          </cell>
          <cell r="H9">
            <v>371665.73783</v>
          </cell>
          <cell r="J9">
            <v>371874.99674000003</v>
          </cell>
          <cell r="K9">
            <v>363027.42817999999</v>
          </cell>
          <cell r="L9">
            <v>359902.07637999998</v>
          </cell>
        </row>
        <row r="10">
          <cell r="F10">
            <v>596642.57319999998</v>
          </cell>
          <cell r="G10">
            <v>579722.18845000002</v>
          </cell>
          <cell r="H10">
            <v>480366.81248999998</v>
          </cell>
          <cell r="J10">
            <v>619389.40318000002</v>
          </cell>
          <cell r="K10">
            <v>602269.67906999995</v>
          </cell>
          <cell r="L10">
            <v>511893.90002000006</v>
          </cell>
        </row>
        <row r="11">
          <cell r="F11">
            <v>50579.748910000002</v>
          </cell>
          <cell r="G11">
            <v>38779.29421</v>
          </cell>
          <cell r="H11">
            <v>37995.535830000001</v>
          </cell>
          <cell r="J11">
            <v>50036.051059999998</v>
          </cell>
          <cell r="K11">
            <v>42009.507969999999</v>
          </cell>
          <cell r="L11">
            <v>41146.164100000002</v>
          </cell>
        </row>
        <row r="12">
          <cell r="F12">
            <v>13651385.337379999</v>
          </cell>
          <cell r="G12">
            <v>13670922.39505</v>
          </cell>
          <cell r="H12">
            <v>13396761.567850001</v>
          </cell>
          <cell r="J12">
            <v>13561116.432470001</v>
          </cell>
          <cell r="K12">
            <v>13524532.529130001</v>
          </cell>
          <cell r="L12">
            <v>13275722.98068</v>
          </cell>
        </row>
        <row r="13">
          <cell r="F13">
            <v>293126.23441999999</v>
          </cell>
          <cell r="G13">
            <v>243963.06373000002</v>
          </cell>
          <cell r="H13">
            <v>190039.92245000001</v>
          </cell>
          <cell r="J13">
            <v>215611.7176</v>
          </cell>
          <cell r="K13">
            <v>192636.35058999999</v>
          </cell>
          <cell r="L13">
            <v>145660.81096999999</v>
          </cell>
        </row>
        <row r="14">
          <cell r="F14">
            <v>195040.18126000001</v>
          </cell>
          <cell r="G14">
            <v>154658.52169999998</v>
          </cell>
          <cell r="H14">
            <v>107022.43871999999</v>
          </cell>
          <cell r="J14">
            <v>226126.94458000001</v>
          </cell>
          <cell r="K14">
            <v>185974.82791000002</v>
          </cell>
          <cell r="L14">
            <v>150166.51190000001</v>
          </cell>
        </row>
        <row r="15">
          <cell r="F15">
            <v>125506.85591</v>
          </cell>
          <cell r="G15">
            <v>113237.70275</v>
          </cell>
          <cell r="H15">
            <v>113237.70275</v>
          </cell>
          <cell r="J15">
            <v>131742.45185000001</v>
          </cell>
          <cell r="K15">
            <v>130756.87337999999</v>
          </cell>
          <cell r="L15">
            <v>130756.87337999999</v>
          </cell>
        </row>
        <row r="16">
          <cell r="F16">
            <v>268447.20600000001</v>
          </cell>
          <cell r="G16">
            <v>268447.20405</v>
          </cell>
          <cell r="H16">
            <v>268447.20405</v>
          </cell>
          <cell r="J16">
            <v>253948.71600000001</v>
          </cell>
          <cell r="K16">
            <v>253948.71432</v>
          </cell>
          <cell r="L16">
            <v>253948.71432</v>
          </cell>
        </row>
      </sheetData>
      <sheetData sheetId="6">
        <row r="9">
          <cell r="F9">
            <v>7127620.4186700005</v>
          </cell>
          <cell r="G9">
            <v>7309835.2339999992</v>
          </cell>
          <cell r="H9">
            <v>7220703.9913899992</v>
          </cell>
          <cell r="J9">
            <v>7050554.5035699997</v>
          </cell>
          <cell r="K9">
            <v>6570557.3140999991</v>
          </cell>
          <cell r="L9">
            <v>6470111.7907999996</v>
          </cell>
        </row>
        <row r="10">
          <cell r="F10">
            <v>5292153.9048299994</v>
          </cell>
          <cell r="G10">
            <v>5409015.7983399993</v>
          </cell>
          <cell r="H10">
            <v>5349761.12775</v>
          </cell>
          <cell r="J10">
            <v>5114554.2699800003</v>
          </cell>
          <cell r="K10">
            <v>5142483.1475599995</v>
          </cell>
          <cell r="L10">
            <v>5068764.5718899993</v>
          </cell>
        </row>
        <row r="11">
          <cell r="F11">
            <v>1468165.39484</v>
          </cell>
          <cell r="G11">
            <v>1480157.3661199999</v>
          </cell>
          <cell r="H11">
            <v>1462574.9059000001</v>
          </cell>
          <cell r="J11">
            <v>1574823.6905900002</v>
          </cell>
          <cell r="K11">
            <v>1051059.0672000002</v>
          </cell>
          <cell r="L11">
            <v>1029897.50122</v>
          </cell>
        </row>
        <row r="12">
          <cell r="F12">
            <v>367301.11900000001</v>
          </cell>
          <cell r="G12">
            <v>420662.06954</v>
          </cell>
          <cell r="H12">
            <v>408367.95773999998</v>
          </cell>
          <cell r="J12">
            <v>361176.54300000001</v>
          </cell>
          <cell r="K12">
            <v>377015.09934000002</v>
          </cell>
          <cell r="L12">
            <v>371449.71768999996</v>
          </cell>
        </row>
        <row r="13">
          <cell r="F13">
            <v>7560629.2090000007</v>
          </cell>
          <cell r="G13">
            <v>7647386.6908299997</v>
          </cell>
          <cell r="H13">
            <v>7457096.8057300001</v>
          </cell>
          <cell r="J13">
            <v>7440407.6407299992</v>
          </cell>
          <cell r="K13">
            <v>7766653.9062399995</v>
          </cell>
          <cell r="L13">
            <v>7632831.1396600008</v>
          </cell>
        </row>
        <row r="14">
          <cell r="F14">
            <v>183500.07199999999</v>
          </cell>
          <cell r="G14">
            <v>208836.11051999999</v>
          </cell>
          <cell r="H14">
            <v>206310.22040000002</v>
          </cell>
          <cell r="J14">
            <v>171909.46100000001</v>
          </cell>
          <cell r="K14">
            <v>184894.03805999999</v>
          </cell>
          <cell r="L14">
            <v>182468.69989000002</v>
          </cell>
        </row>
        <row r="15">
          <cell r="F15">
            <v>5765539.6119999997</v>
          </cell>
          <cell r="G15">
            <v>5881671.7845600005</v>
          </cell>
          <cell r="H15">
            <v>5740523.4719700003</v>
          </cell>
          <cell r="J15">
            <v>5677933.8857300002</v>
          </cell>
          <cell r="K15">
            <v>6047093.2753700009</v>
          </cell>
          <cell r="L15">
            <v>5933578.9324400006</v>
          </cell>
        </row>
        <row r="16">
          <cell r="F16">
            <v>1528952.7250000001</v>
          </cell>
          <cell r="G16">
            <v>1475397.7098400001</v>
          </cell>
          <cell r="H16">
            <v>1428850.6038600001</v>
          </cell>
          <cell r="J16">
            <v>1514073.1159999999</v>
          </cell>
          <cell r="K16">
            <v>1455334.0286300001</v>
          </cell>
          <cell r="L16">
            <v>1437496.6993800001</v>
          </cell>
        </row>
        <row r="17">
          <cell r="F17">
            <v>82636.800000000003</v>
          </cell>
          <cell r="G17">
            <v>81481.085909999994</v>
          </cell>
          <cell r="H17">
            <v>81412.5095</v>
          </cell>
          <cell r="J17">
            <v>76491.178</v>
          </cell>
          <cell r="K17">
            <v>79332.564179999899</v>
          </cell>
          <cell r="L17">
            <v>79286.807950000002</v>
          </cell>
        </row>
        <row r="18">
          <cell r="F18">
            <v>228849.44643999997</v>
          </cell>
          <cell r="G18">
            <v>269351.32853</v>
          </cell>
          <cell r="H18">
            <v>202314.91482999997</v>
          </cell>
          <cell r="J18">
            <v>221003.52529999998</v>
          </cell>
          <cell r="K18">
            <v>277685.36982999998</v>
          </cell>
          <cell r="L18">
            <v>197731.63540000003</v>
          </cell>
        </row>
        <row r="19">
          <cell r="F19">
            <v>270752.28269999998</v>
          </cell>
          <cell r="G19">
            <v>254733.08489</v>
          </cell>
          <cell r="H19">
            <v>236162.88332000002</v>
          </cell>
          <cell r="J19">
            <v>350308.12708000001</v>
          </cell>
          <cell r="K19">
            <v>484638.22933999996</v>
          </cell>
          <cell r="L19">
            <v>394186.74657000002</v>
          </cell>
        </row>
        <row r="20">
          <cell r="F20">
            <v>1867.5146500000001</v>
          </cell>
          <cell r="G20">
            <v>2461.3207500000003</v>
          </cell>
          <cell r="H20">
            <v>2178.4963900000002</v>
          </cell>
          <cell r="J20">
            <v>2252.2480599999999</v>
          </cell>
          <cell r="K20">
            <v>1562.83889</v>
          </cell>
          <cell r="L20">
            <v>1292.3187699999999</v>
          </cell>
        </row>
        <row r="21">
          <cell r="F21">
            <v>4038.3136299999996</v>
          </cell>
          <cell r="G21">
            <v>3391.4502700000003</v>
          </cell>
          <cell r="H21">
            <v>3290.1707699999997</v>
          </cell>
          <cell r="J21">
            <v>3596.0720000000001</v>
          </cell>
          <cell r="K21">
            <v>2173.88319</v>
          </cell>
          <cell r="L21">
            <v>1988.2865000000002</v>
          </cell>
        </row>
        <row r="22">
          <cell r="F22">
            <v>20729.0779</v>
          </cell>
          <cell r="G22">
            <v>19104.758900000001</v>
          </cell>
          <cell r="H22">
            <v>17208.785790000002</v>
          </cell>
          <cell r="J22">
            <v>19878.699129999997</v>
          </cell>
          <cell r="K22">
            <v>16342.592619999998</v>
          </cell>
          <cell r="L22">
            <v>13491.356739999999</v>
          </cell>
        </row>
        <row r="23">
          <cell r="F23">
            <v>120561.12006999999</v>
          </cell>
          <cell r="G23">
            <v>59969.606619999999</v>
          </cell>
          <cell r="H23">
            <v>59694.080320000001</v>
          </cell>
          <cell r="J23">
            <v>110609.24233000001</v>
          </cell>
          <cell r="K23">
            <v>58899.937599999997</v>
          </cell>
          <cell r="L23">
            <v>58689.2736</v>
          </cell>
        </row>
        <row r="24">
          <cell r="F24">
            <v>230220.81848999998</v>
          </cell>
          <cell r="G24">
            <v>184186</v>
          </cell>
          <cell r="H24">
            <v>184186</v>
          </cell>
          <cell r="J24">
            <v>234236.65528000001</v>
          </cell>
          <cell r="K24">
            <v>187288</v>
          </cell>
          <cell r="L24">
            <v>187288</v>
          </cell>
        </row>
      </sheetData>
      <sheetData sheetId="7">
        <row r="6">
          <cell r="E6">
            <v>15483767.659</v>
          </cell>
          <cell r="G6">
            <v>15101097.658399997</v>
          </cell>
          <cell r="I6">
            <v>2.5340542075571681</v>
          </cell>
        </row>
        <row r="7">
          <cell r="E7">
            <v>14664359.379310001</v>
          </cell>
          <cell r="G7">
            <v>14531839.14435</v>
          </cell>
          <cell r="I7">
            <v>0.91193023569577925</v>
          </cell>
        </row>
        <row r="8">
          <cell r="E8">
            <v>374935.50159999996</v>
          </cell>
          <cell r="G8">
            <v>363027.42817999999</v>
          </cell>
          <cell r="I8">
            <v>3.2802131452435601</v>
          </cell>
        </row>
        <row r="9">
          <cell r="E9">
            <v>579722.18845000002</v>
          </cell>
          <cell r="G9">
            <v>602269.67906999995</v>
          </cell>
          <cell r="I9">
            <v>-3.7437532393822082</v>
          </cell>
        </row>
        <row r="10">
          <cell r="E10">
            <v>38779.29421</v>
          </cell>
          <cell r="G10">
            <v>42009.507969999999</v>
          </cell>
          <cell r="I10">
            <v>-7.6892444498678048</v>
          </cell>
        </row>
        <row r="11">
          <cell r="E11">
            <v>13670922.39505</v>
          </cell>
          <cell r="G11">
            <v>13524532.529130001</v>
          </cell>
          <cell r="I11">
            <v>1.0824024091383277</v>
          </cell>
        </row>
        <row r="12">
          <cell r="E12">
            <v>819408.2796899993</v>
          </cell>
          <cell r="G12">
            <v>569258.51404999755</v>
          </cell>
          <cell r="I12">
            <v>43.943087273356319</v>
          </cell>
        </row>
        <row r="13">
          <cell r="E13">
            <v>22496.209170000002</v>
          </cell>
          <cell r="G13">
            <v>18516.475809999996</v>
          </cell>
          <cell r="I13">
            <v>21.492930948829446</v>
          </cell>
        </row>
        <row r="14">
          <cell r="E14">
            <v>398621.58542999998</v>
          </cell>
          <cell r="G14">
            <v>378611.17850000004</v>
          </cell>
          <cell r="I14">
            <v>5.2852129219422839</v>
          </cell>
        </row>
        <row r="15">
          <cell r="E15">
            <v>243963.06373000002</v>
          </cell>
          <cell r="G15">
            <v>192636.35058999999</v>
          </cell>
          <cell r="I15">
            <v>26.644355015446642</v>
          </cell>
        </row>
        <row r="16">
          <cell r="E16">
            <v>154658.52169999998</v>
          </cell>
          <cell r="G16">
            <v>185974.82791000002</v>
          </cell>
          <cell r="I16">
            <v>-16.839002655324485</v>
          </cell>
        </row>
        <row r="17">
          <cell r="E17">
            <v>443282.90342999937</v>
          </cell>
          <cell r="G17">
            <v>209163.81135999749</v>
          </cell>
          <cell r="I17">
            <v>111.93097436298535</v>
          </cell>
        </row>
        <row r="18">
          <cell r="E18">
            <v>-53268.096129999998</v>
          </cell>
          <cell r="G18">
            <v>-71856.93578</v>
          </cell>
          <cell r="I18" t="str">
            <v xml:space="preserve"> -</v>
          </cell>
        </row>
        <row r="19">
          <cell r="E19">
            <v>59969.606619999999</v>
          </cell>
          <cell r="G19">
            <v>58899.937599999997</v>
          </cell>
          <cell r="I19">
            <v>1.8160783586297136</v>
          </cell>
        </row>
        <row r="20">
          <cell r="E20">
            <v>113237.70275</v>
          </cell>
          <cell r="G20">
            <v>130756.87337999999</v>
          </cell>
          <cell r="I20">
            <v>-13.39827894101332</v>
          </cell>
        </row>
        <row r="21">
          <cell r="E21">
            <v>-84261.20405</v>
          </cell>
          <cell r="G21">
            <v>-66660.714319999999</v>
          </cell>
          <cell r="I21">
            <v>26.403092000349872</v>
          </cell>
        </row>
        <row r="22">
          <cell r="E22">
            <v>184186</v>
          </cell>
          <cell r="G22">
            <v>187288</v>
          </cell>
          <cell r="I22">
            <v>-1.6562726923241233</v>
          </cell>
        </row>
        <row r="23">
          <cell r="E23">
            <v>268447.20405</v>
          </cell>
          <cell r="G23">
            <v>253948.71432</v>
          </cell>
          <cell r="I23">
            <v>5.7092195834984594</v>
          </cell>
        </row>
        <row r="24">
          <cell r="E24">
            <v>305753.60324999935</v>
          </cell>
          <cell r="G24">
            <v>70646.161259997491</v>
          </cell>
          <cell r="I24">
            <v>332.79577799668579</v>
          </cell>
        </row>
        <row r="25">
          <cell r="E25">
            <v>479128.94956999831</v>
          </cell>
          <cell r="G25">
            <v>425957.878800001</v>
          </cell>
          <cell r="I25">
            <v>12.482706252503096</v>
          </cell>
        </row>
        <row r="26">
          <cell r="E26">
            <v>367583.34625000134</v>
          </cell>
          <cell r="G26">
            <v>408191.52376999706</v>
          </cell>
          <cell r="I26">
            <v>-9.9483147383719661</v>
          </cell>
        </row>
        <row r="27">
          <cell r="E27">
            <v>417299.20656999631</v>
          </cell>
          <cell r="G27">
            <v>88412.516290001455</v>
          </cell>
          <cell r="I27">
            <v>371.99109818480372</v>
          </cell>
        </row>
      </sheetData>
      <sheetData sheetId="8">
        <row r="48">
          <cell r="C48">
            <v>76227.096040000004</v>
          </cell>
        </row>
      </sheetData>
      <sheetData sheetId="9">
        <row r="48">
          <cell r="C48">
            <v>1556455.9223299993</v>
          </cell>
        </row>
      </sheetData>
      <sheetData sheetId="10">
        <row r="60">
          <cell r="AE60">
            <v>1366274.4611199999</v>
          </cell>
        </row>
      </sheetData>
      <sheetData sheetId="11"/>
      <sheetData sheetId="12"/>
      <sheetData sheetId="13">
        <row r="6">
          <cell r="D6">
            <v>2418719.4115999998</v>
          </cell>
          <cell r="E6">
            <v>1.4564289336037151</v>
          </cell>
          <cell r="I6">
            <v>7309835.2339999992</v>
          </cell>
          <cell r="J6">
            <v>11.251373126501107</v>
          </cell>
        </row>
        <row r="7">
          <cell r="D7">
            <v>4104193.3244500002</v>
          </cell>
          <cell r="E7">
            <v>1.3093291081688108</v>
          </cell>
          <cell r="I7">
            <v>7651520.3588299993</v>
          </cell>
          <cell r="J7">
            <v>-1.5330172375327411</v>
          </cell>
        </row>
        <row r="8">
          <cell r="D8">
            <v>218889.81821</v>
          </cell>
          <cell r="E8">
            <v>-3.7456673336312418</v>
          </cell>
          <cell r="I8">
            <v>439362.48152999999</v>
          </cell>
          <cell r="J8">
            <v>-3.5866577411310718</v>
          </cell>
        </row>
        <row r="9">
          <cell r="D9">
            <v>6947248.6452600025</v>
          </cell>
          <cell r="E9">
            <v>-1.4371964805412585</v>
          </cell>
          <cell r="I9">
            <v>247075.89910000004</v>
          </cell>
          <cell r="J9">
            <v>-44.239611006022415</v>
          </cell>
        </row>
        <row r="10">
          <cell r="D10">
            <v>422584.69173000002</v>
          </cell>
          <cell r="E10">
            <v>7.0804433036881553</v>
          </cell>
          <cell r="I10">
            <v>4124.6017499999998</v>
          </cell>
          <cell r="J10">
            <v>11.024544131129899</v>
          </cell>
        </row>
        <row r="11">
          <cell r="D11">
            <v>846382.14340000006</v>
          </cell>
          <cell r="E11">
            <v>-3.8263212528277024</v>
          </cell>
          <cell r="I11">
            <v>15465.331269999999</v>
          </cell>
          <cell r="J11">
            <v>557.84700962937222</v>
          </cell>
        </row>
        <row r="12">
          <cell r="D12">
            <v>210856.98074999999</v>
          </cell>
          <cell r="E12">
            <v>-10.540983332183096</v>
          </cell>
          <cell r="I12">
            <v>122866.4636</v>
          </cell>
          <cell r="J12">
            <v>-17.954329906483281</v>
          </cell>
        </row>
        <row r="13">
          <cell r="D13">
            <v>1483450.25205</v>
          </cell>
          <cell r="E13">
            <v>63.380612690893457</v>
          </cell>
          <cell r="I13">
            <v>83416.933619999996</v>
          </cell>
          <cell r="J13">
            <v>0.88281438710695603</v>
          </cell>
        </row>
        <row r="14">
          <cell r="I14">
            <v>1457896.5279999999</v>
          </cell>
          <cell r="J14">
            <v>25.42823156412306</v>
          </cell>
        </row>
        <row r="16">
          <cell r="D16">
            <v>16652325.267450003</v>
          </cell>
          <cell r="E16">
            <v>3.2415567808976586</v>
          </cell>
          <cell r="I16">
            <v>17331563.831699997</v>
          </cell>
          <cell r="J16">
            <v>4.1506816422213877</v>
          </cell>
        </row>
        <row r="17">
          <cell r="D17"/>
          <cell r="E17"/>
          <cell r="I17"/>
          <cell r="J17"/>
        </row>
        <row r="18">
          <cell r="D18">
            <v>13689051.199520003</v>
          </cell>
          <cell r="E18">
            <v>-0.16085734470500102</v>
          </cell>
          <cell r="I18">
            <v>15651918.575209998</v>
          </cell>
          <cell r="J18">
            <v>2.6777602706762993</v>
          </cell>
        </row>
        <row r="19">
          <cell r="D19">
            <v>1268966.83513</v>
          </cell>
          <cell r="E19">
            <v>-0.44962362487974694</v>
          </cell>
          <cell r="I19">
            <v>138331.79487000001</v>
          </cell>
          <cell r="J19">
            <v>-9.0548523194606485</v>
          </cell>
        </row>
        <row r="20">
          <cell r="D20">
            <v>1694307.2327999999</v>
          </cell>
          <cell r="E20">
            <v>48.145950826199233</v>
          </cell>
          <cell r="I20">
            <v>1541313.46162</v>
          </cell>
          <cell r="J20">
            <v>23.798071100016905</v>
          </cell>
        </row>
        <row r="21">
          <cell r="D21"/>
          <cell r="E21"/>
          <cell r="I21"/>
          <cell r="J21"/>
        </row>
        <row r="22">
          <cell r="D22">
            <v>16652325.267450003</v>
          </cell>
          <cell r="E22">
            <v>3.2415567808976586</v>
          </cell>
          <cell r="I22">
            <v>17331563.831699997</v>
          </cell>
          <cell r="J22">
            <v>4.1506816422213877</v>
          </cell>
        </row>
      </sheetData>
      <sheetData sheetId="14">
        <row r="48">
          <cell r="C48">
            <v>502753.63003999996</v>
          </cell>
        </row>
      </sheetData>
      <sheetData sheetId="15">
        <row r="48">
          <cell r="C48">
            <v>1556455.9223299993</v>
          </cell>
        </row>
      </sheetData>
      <sheetData sheetId="16">
        <row r="6">
          <cell r="E6">
            <v>15651918.575209998</v>
          </cell>
          <cell r="G6">
            <v>15243728.080889998</v>
          </cell>
          <cell r="I6">
            <v>2.6777602706762993</v>
          </cell>
        </row>
        <row r="7">
          <cell r="E7">
            <v>13689051.199520003</v>
          </cell>
          <cell r="G7">
            <v>13711106.521400001</v>
          </cell>
          <cell r="I7">
            <v>-0.16085734470500102</v>
          </cell>
        </row>
        <row r="8">
          <cell r="E8">
            <v>2418719.4115999998</v>
          </cell>
          <cell r="G8">
            <v>2383998.1724399999</v>
          </cell>
          <cell r="I8">
            <v>1.4564289336037151</v>
          </cell>
        </row>
        <row r="9">
          <cell r="E9">
            <v>4104193.3244500002</v>
          </cell>
          <cell r="G9">
            <v>4051150.4326199996</v>
          </cell>
          <cell r="I9">
            <v>1.3093291081688108</v>
          </cell>
        </row>
        <row r="10">
          <cell r="E10">
            <v>218889.81821</v>
          </cell>
          <cell r="G10">
            <v>227407.75625000001</v>
          </cell>
          <cell r="I10">
            <v>-3.7456673336312418</v>
          </cell>
        </row>
        <row r="11">
          <cell r="E11">
            <v>6947248.6452600025</v>
          </cell>
          <cell r="G11">
            <v>7048550.1600900013</v>
          </cell>
          <cell r="I11">
            <v>-1.4371964805412585</v>
          </cell>
        </row>
        <row r="12">
          <cell r="E12">
            <v>1962867.3756899945</v>
          </cell>
          <cell r="G12">
            <v>1532621.5594899971</v>
          </cell>
          <cell r="I12">
            <v>28.072541035059452</v>
          </cell>
        </row>
        <row r="13">
          <cell r="E13">
            <v>138331.79487000001</v>
          </cell>
          <cell r="G13">
            <v>152104.64593000003</v>
          </cell>
          <cell r="I13">
            <v>-9.0548523194606485</v>
          </cell>
        </row>
        <row r="14">
          <cell r="E14">
            <v>1268966.83513</v>
          </cell>
          <cell r="G14">
            <v>1274698.1792899999</v>
          </cell>
          <cell r="I14">
            <v>-0.44962362487974694</v>
          </cell>
        </row>
        <row r="15">
          <cell r="E15">
            <v>422584.69173000002</v>
          </cell>
          <cell r="G15">
            <v>394642.26957999996</v>
          </cell>
          <cell r="I15">
            <v>7.0804433036881553</v>
          </cell>
        </row>
        <row r="16">
          <cell r="E16">
            <v>846382.14340000006</v>
          </cell>
          <cell r="G16">
            <v>880055.90970999992</v>
          </cell>
          <cell r="I16">
            <v>-3.8263212528277024</v>
          </cell>
        </row>
        <row r="17">
          <cell r="E17">
            <v>832232.33542999439</v>
          </cell>
          <cell r="G17">
            <v>410028.02612999734</v>
          </cell>
          <cell r="I17">
            <v>102.96962217069017</v>
          </cell>
        </row>
        <row r="18">
          <cell r="E18">
            <v>-127440.04712999999</v>
          </cell>
          <cell r="G18">
            <v>-153015.36213999998</v>
          </cell>
          <cell r="I18" t="str">
            <v xml:space="preserve">  -</v>
          </cell>
        </row>
        <row r="19">
          <cell r="E19">
            <v>83416.933619999996</v>
          </cell>
          <cell r="G19">
            <v>82686.961230000001</v>
          </cell>
          <cell r="I19">
            <v>0.88281438710695603</v>
          </cell>
        </row>
        <row r="20">
          <cell r="E20">
            <v>210856.98074999999</v>
          </cell>
          <cell r="G20">
            <v>235702.32337</v>
          </cell>
          <cell r="I20">
            <v>-10.540983332183096</v>
          </cell>
        </row>
        <row r="21">
          <cell r="E21">
            <v>-25553.724050000077</v>
          </cell>
          <cell r="G21">
            <v>254363.21166000003</v>
          </cell>
          <cell r="I21">
            <v>-110.04615560687172</v>
          </cell>
        </row>
        <row r="22">
          <cell r="E22">
            <v>1457896.5279999999</v>
          </cell>
          <cell r="G22">
            <v>1162335.2333200001</v>
          </cell>
          <cell r="I22">
            <v>25.42823156412306</v>
          </cell>
        </row>
        <row r="23">
          <cell r="E23">
            <v>1483450.25205</v>
          </cell>
          <cell r="G23">
            <v>907972.02166000009</v>
          </cell>
          <cell r="I23">
            <v>63.380612690893457</v>
          </cell>
        </row>
        <row r="24">
          <cell r="E24">
            <v>679238.56424999435</v>
          </cell>
          <cell r="G24">
            <v>511375.87564999738</v>
          </cell>
          <cell r="I24">
            <v>32.825695656180656</v>
          </cell>
        </row>
        <row r="25">
          <cell r="E25">
            <v>1249736.211570004</v>
          </cell>
          <cell r="G25">
            <v>1240932.5923400018</v>
          </cell>
          <cell r="I25">
            <v>0.70943573279844685</v>
          </cell>
        </row>
        <row r="26">
          <cell r="E26">
            <v>703428.23224999756</v>
          </cell>
          <cell r="G26">
            <v>674811.94914999977</v>
          </cell>
          <cell r="I26">
            <v>4.2406307618060302</v>
          </cell>
        </row>
        <row r="27">
          <cell r="E27">
            <v>1225546.5435700007</v>
          </cell>
          <cell r="G27">
            <v>1077496.5188399996</v>
          </cell>
          <cell r="I27">
            <v>13.740185897712909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A2" sqref="A2"/>
    </sheetView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207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0"/>
  <sheetViews>
    <sheetView showGridLines="0" zoomScale="99" zoomScaleNormal="99" workbookViewId="0">
      <pane xSplit="2" ySplit="5" topLeftCell="C60" activePane="bottomRight" state="frozen"/>
      <selection pane="topRight"/>
      <selection pane="bottomLeft"/>
      <selection pane="bottomRight" activeCell="B78" sqref="B78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2018-ko 4.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55" t="s">
        <v>172</v>
      </c>
      <c r="C7" s="256">
        <v>174596</v>
      </c>
      <c r="D7" s="256">
        <v>95788</v>
      </c>
      <c r="E7" s="256">
        <v>101020</v>
      </c>
      <c r="F7" s="256">
        <v>4022936</v>
      </c>
      <c r="G7" s="256">
        <v>4394341</v>
      </c>
      <c r="H7" s="256">
        <v>271848</v>
      </c>
      <c r="I7" s="256">
        <v>121467</v>
      </c>
      <c r="J7" s="256">
        <v>393315</v>
      </c>
      <c r="K7" s="256">
        <v>47066</v>
      </c>
      <c r="L7" s="256">
        <v>43365</v>
      </c>
      <c r="M7" s="256">
        <v>90431</v>
      </c>
      <c r="N7" s="257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55" t="s">
        <v>173</v>
      </c>
      <c r="C8" s="256">
        <v>182593</v>
      </c>
      <c r="D8" s="256">
        <v>99336</v>
      </c>
      <c r="E8" s="256">
        <v>104278</v>
      </c>
      <c r="F8" s="256">
        <v>4383393</v>
      </c>
      <c r="G8" s="256">
        <v>4769600</v>
      </c>
      <c r="H8" s="256">
        <v>238104</v>
      </c>
      <c r="I8" s="256">
        <v>161432</v>
      </c>
      <c r="J8" s="256">
        <v>399537</v>
      </c>
      <c r="K8" s="256">
        <v>47686</v>
      </c>
      <c r="L8" s="256">
        <v>39386</v>
      </c>
      <c r="M8" s="256">
        <v>87072</v>
      </c>
      <c r="N8" s="257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55" t="s">
        <v>174</v>
      </c>
      <c r="C9" s="256">
        <v>184452</v>
      </c>
      <c r="D9" s="256">
        <v>115290</v>
      </c>
      <c r="E9" s="256">
        <v>123012</v>
      </c>
      <c r="F9" s="256">
        <v>5380367</v>
      </c>
      <c r="G9" s="256">
        <v>5803121</v>
      </c>
      <c r="H9" s="256">
        <v>243833</v>
      </c>
      <c r="I9" s="256">
        <v>167656</v>
      </c>
      <c r="J9" s="256">
        <v>411489</v>
      </c>
      <c r="K9" s="256">
        <v>39818</v>
      </c>
      <c r="L9" s="256">
        <v>49258</v>
      </c>
      <c r="M9" s="256">
        <v>89076</v>
      </c>
      <c r="N9" s="257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55" t="s">
        <v>175</v>
      </c>
      <c r="C10" s="256">
        <v>192139</v>
      </c>
      <c r="D10" s="256">
        <v>133930</v>
      </c>
      <c r="E10" s="256">
        <v>87757</v>
      </c>
      <c r="F10" s="256">
        <v>6007178</v>
      </c>
      <c r="G10" s="256">
        <v>6421004</v>
      </c>
      <c r="H10" s="256">
        <v>239254</v>
      </c>
      <c r="I10" s="256">
        <v>182825</v>
      </c>
      <c r="J10" s="256">
        <v>422078</v>
      </c>
      <c r="K10" s="256">
        <v>44618</v>
      </c>
      <c r="L10" s="256">
        <v>210973</v>
      </c>
      <c r="M10" s="256">
        <v>255591</v>
      </c>
      <c r="N10" s="257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55" t="s">
        <v>176</v>
      </c>
      <c r="C11" s="256">
        <v>200122</v>
      </c>
      <c r="D11" s="256">
        <v>155944</v>
      </c>
      <c r="E11" s="256">
        <v>70127</v>
      </c>
      <c r="F11" s="256">
        <v>6629114</v>
      </c>
      <c r="G11" s="256">
        <v>7055307</v>
      </c>
      <c r="H11" s="256">
        <v>272666</v>
      </c>
      <c r="I11" s="256">
        <v>186479</v>
      </c>
      <c r="J11" s="256">
        <v>459145</v>
      </c>
      <c r="K11" s="256">
        <v>52602</v>
      </c>
      <c r="L11" s="256">
        <v>86659</v>
      </c>
      <c r="M11" s="256">
        <v>139261</v>
      </c>
      <c r="N11" s="257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55" t="s">
        <v>177</v>
      </c>
      <c r="C12" s="256">
        <v>208529</v>
      </c>
      <c r="D12" s="256">
        <v>145179</v>
      </c>
      <c r="E12" s="256">
        <v>61272</v>
      </c>
      <c r="F12" s="256">
        <v>7186588</v>
      </c>
      <c r="G12" s="256">
        <v>7601567</v>
      </c>
      <c r="H12" s="256">
        <v>284911</v>
      </c>
      <c r="I12" s="256">
        <v>184097</v>
      </c>
      <c r="J12" s="256">
        <v>469008</v>
      </c>
      <c r="K12" s="256">
        <v>49587</v>
      </c>
      <c r="L12" s="256">
        <v>54217</v>
      </c>
      <c r="M12" s="256">
        <v>103804</v>
      </c>
      <c r="N12" s="257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55" t="s">
        <v>178</v>
      </c>
      <c r="C13" s="256">
        <v>222754</v>
      </c>
      <c r="D13" s="256">
        <v>162341</v>
      </c>
      <c r="E13" s="256">
        <v>64137</v>
      </c>
      <c r="F13" s="256">
        <v>7587104</v>
      </c>
      <c r="G13" s="256">
        <v>8036336</v>
      </c>
      <c r="H13" s="256">
        <v>379847</v>
      </c>
      <c r="I13" s="256">
        <v>185835</v>
      </c>
      <c r="J13" s="256">
        <v>565682</v>
      </c>
      <c r="K13" s="256">
        <v>35242</v>
      </c>
      <c r="L13" s="256">
        <v>74739</v>
      </c>
      <c r="M13" s="256">
        <v>109981</v>
      </c>
      <c r="N13" s="257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55" t="s">
        <v>179</v>
      </c>
      <c r="C14" s="256">
        <v>236222</v>
      </c>
      <c r="D14" s="256">
        <v>190366</v>
      </c>
      <c r="E14" s="256">
        <v>58620</v>
      </c>
      <c r="F14" s="256">
        <v>7937245</v>
      </c>
      <c r="G14" s="256">
        <v>8422454</v>
      </c>
      <c r="H14" s="256">
        <v>535765</v>
      </c>
      <c r="I14" s="256">
        <v>199285</v>
      </c>
      <c r="J14" s="256">
        <v>735049</v>
      </c>
      <c r="K14" s="256">
        <v>58708</v>
      </c>
      <c r="L14" s="256">
        <v>54114</v>
      </c>
      <c r="M14" s="256">
        <v>112822</v>
      </c>
      <c r="N14" s="257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59" t="s">
        <v>182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4">
        <v>352848.12417999998</v>
      </c>
      <c r="D70" s="234">
        <v>566907.89358000003</v>
      </c>
      <c r="E70" s="234">
        <v>45930.558040000004</v>
      </c>
      <c r="F70" s="234">
        <v>12075763.29249</v>
      </c>
      <c r="G70" s="234">
        <v>13041449.86829</v>
      </c>
      <c r="H70" s="234">
        <v>166822.17024000001</v>
      </c>
      <c r="I70" s="234">
        <v>164869.74596999999</v>
      </c>
      <c r="J70" s="234">
        <v>331691.91621</v>
      </c>
      <c r="K70" s="234">
        <v>134923.30268999998</v>
      </c>
      <c r="L70" s="234">
        <v>256186.21432</v>
      </c>
      <c r="M70" s="234">
        <v>391109.51700999995</v>
      </c>
      <c r="N70" s="235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4">
        <v>363027.42817999999</v>
      </c>
      <c r="D74" s="234">
        <v>602269.67906999995</v>
      </c>
      <c r="E74" s="234">
        <v>42009.507969999999</v>
      </c>
      <c r="F74" s="234">
        <v>13524532.529130001</v>
      </c>
      <c r="G74" s="234">
        <v>14531839.14435</v>
      </c>
      <c r="H74" s="234">
        <v>192636.35058999999</v>
      </c>
      <c r="I74" s="234">
        <v>185974.82791000002</v>
      </c>
      <c r="J74" s="234">
        <v>378611.17850000004</v>
      </c>
      <c r="K74" s="234">
        <v>130756.87337999999</v>
      </c>
      <c r="L74" s="234">
        <v>253948.71432</v>
      </c>
      <c r="M74" s="234">
        <v>384705.58769999997</v>
      </c>
      <c r="N74" s="235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205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206</v>
      </c>
      <c r="C77" s="77">
        <v>266524.89887999999</v>
      </c>
      <c r="D77" s="77">
        <v>359223.86669000005</v>
      </c>
      <c r="E77" s="77">
        <v>26758.460990000003</v>
      </c>
      <c r="F77" s="77">
        <v>8925580.3716899995</v>
      </c>
      <c r="G77" s="77">
        <v>9578087.5982499998</v>
      </c>
      <c r="H77" s="77">
        <v>125092.41791</v>
      </c>
      <c r="I77" s="77">
        <v>68494.361690000005</v>
      </c>
      <c r="J77" s="77">
        <v>193586.77960000001</v>
      </c>
      <c r="K77" s="77">
        <v>58416.28067</v>
      </c>
      <c r="L77" s="77">
        <v>136367.02556000001</v>
      </c>
      <c r="M77" s="77">
        <v>194783.30623000002</v>
      </c>
      <c r="N77" s="78">
        <v>9966457.6840799991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208</v>
      </c>
      <c r="C78" s="234">
        <v>374935.50159999996</v>
      </c>
      <c r="D78" s="234">
        <v>579722.18845000002</v>
      </c>
      <c r="E78" s="234">
        <v>38779.29421</v>
      </c>
      <c r="F78" s="234">
        <v>13670922.39505</v>
      </c>
      <c r="G78" s="234">
        <v>14664359.379310001</v>
      </c>
      <c r="H78" s="234">
        <v>243963.06373000002</v>
      </c>
      <c r="I78" s="234">
        <v>154658.52169999998</v>
      </c>
      <c r="J78" s="234">
        <v>398621.58542999998</v>
      </c>
      <c r="K78" s="234">
        <v>113237.70275</v>
      </c>
      <c r="L78" s="234">
        <v>268447.20405</v>
      </c>
      <c r="M78" s="234">
        <v>381684.9068</v>
      </c>
      <c r="N78" s="235">
        <v>15444665.871540001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3.9" customHeight="1" x14ac:dyDescent="0.25">
      <c r="A79" s="75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0" spans="1:255" x14ac:dyDescent="0.25">
      <c r="B80" s="309" t="s">
        <v>27</v>
      </c>
      <c r="C80" s="309"/>
    </row>
  </sheetData>
  <mergeCells count="1">
    <mergeCell ref="B80:C80"/>
  </mergeCells>
  <phoneticPr fontId="19" type="noConversion"/>
  <hyperlinks>
    <hyperlink ref="B80:C8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0"/>
  <sheetViews>
    <sheetView showGridLines="0" zoomScale="96" zoomScaleNormal="96" workbookViewId="0">
      <pane xSplit="2" ySplit="6" topLeftCell="D58" activePane="bottomRight" state="frozen"/>
      <selection pane="topRight"/>
      <selection pane="bottomLeft"/>
      <selection pane="bottomRight" activeCell="B78" sqref="B78"/>
    </sheetView>
  </sheetViews>
  <sheetFormatPr baseColWidth="10" defaultRowHeight="15.6" x14ac:dyDescent="0.3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2018-ko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181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6">
        <v>6253802.3231899962</v>
      </c>
      <c r="D70" s="236">
        <v>6818033.0379599994</v>
      </c>
      <c r="E70" s="236">
        <v>301396.69112000015</v>
      </c>
      <c r="F70" s="236">
        <v>394858.11183000007</v>
      </c>
      <c r="G70" s="236">
        <v>2025.4979600000004</v>
      </c>
      <c r="H70" s="236">
        <v>13770115.662059996</v>
      </c>
      <c r="I70" s="236">
        <v>7939.6054600000007</v>
      </c>
      <c r="J70" s="236">
        <v>20744.893049999999</v>
      </c>
      <c r="K70" s="236">
        <v>28684.498509999998</v>
      </c>
      <c r="L70" s="236">
        <v>52364.481339999998</v>
      </c>
      <c r="M70" s="236">
        <v>210488</v>
      </c>
      <c r="N70" s="236">
        <v>262852.48134</v>
      </c>
      <c r="O70" s="237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6">
        <v>6570557.3140999991</v>
      </c>
      <c r="D74" s="236">
        <v>7766653.9062399995</v>
      </c>
      <c r="E74" s="236">
        <v>277685.36982999998</v>
      </c>
      <c r="F74" s="236">
        <v>484638.22933999996</v>
      </c>
      <c r="G74" s="236">
        <v>1562.83889</v>
      </c>
      <c r="H74" s="236">
        <v>15101097.658399997</v>
      </c>
      <c r="I74" s="236">
        <v>2173.88319</v>
      </c>
      <c r="J74" s="236">
        <v>16342.592619999998</v>
      </c>
      <c r="K74" s="236">
        <v>18516.475809999996</v>
      </c>
      <c r="L74" s="236">
        <v>58899.937599999997</v>
      </c>
      <c r="M74" s="236">
        <v>187288</v>
      </c>
      <c r="N74" s="236">
        <v>246187.9376</v>
      </c>
      <c r="O74" s="237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205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206</v>
      </c>
      <c r="C77" s="85">
        <v>5455513.4812199995</v>
      </c>
      <c r="D77" s="85">
        <v>5182300.5093399994</v>
      </c>
      <c r="E77" s="85">
        <v>195582.05281999998</v>
      </c>
      <c r="F77" s="85">
        <v>175489.68612</v>
      </c>
      <c r="G77" s="85">
        <v>1994.0689199999999</v>
      </c>
      <c r="H77" s="85">
        <v>11010879.798419999</v>
      </c>
      <c r="I77" s="85">
        <v>3086.2590600000003</v>
      </c>
      <c r="J77" s="85">
        <v>9795.4577599999993</v>
      </c>
      <c r="K77" s="85">
        <v>12881.71682</v>
      </c>
      <c r="L77" s="85">
        <v>56598.262310000006</v>
      </c>
      <c r="M77" s="85">
        <v>184186</v>
      </c>
      <c r="N77" s="85">
        <v>240784.26231000002</v>
      </c>
      <c r="O77" s="84">
        <v>11264545.777549999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208</v>
      </c>
      <c r="C78" s="236">
        <v>7309835.2339999992</v>
      </c>
      <c r="D78" s="236">
        <v>7647386.6908299997</v>
      </c>
      <c r="E78" s="236">
        <v>269351.32853</v>
      </c>
      <c r="F78" s="236">
        <v>254733.08489</v>
      </c>
      <c r="G78" s="236">
        <v>2461.3207500000003</v>
      </c>
      <c r="H78" s="236">
        <v>15483767.659</v>
      </c>
      <c r="I78" s="236">
        <v>3391.4502700000003</v>
      </c>
      <c r="J78" s="236">
        <v>19104.758900000001</v>
      </c>
      <c r="K78" s="236">
        <v>22496.209170000002</v>
      </c>
      <c r="L78" s="236">
        <v>59969.606619999999</v>
      </c>
      <c r="M78" s="236">
        <v>184186</v>
      </c>
      <c r="N78" s="236">
        <v>244155.60662000001</v>
      </c>
      <c r="O78" s="237">
        <v>15750419.474790001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3.9" customHeight="1" x14ac:dyDescent="0.25">
      <c r="A79" s="75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255" ht="19.5" customHeight="1" x14ac:dyDescent="0.25">
      <c r="A80" s="67"/>
      <c r="B80" s="309" t="s">
        <v>27</v>
      </c>
      <c r="C80" s="309"/>
      <c r="O80"/>
    </row>
  </sheetData>
  <mergeCells count="1">
    <mergeCell ref="B80:C80"/>
  </mergeCells>
  <phoneticPr fontId="19" type="noConversion"/>
  <hyperlinks>
    <hyperlink ref="B80:C8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73"/>
  <sheetViews>
    <sheetView showGridLines="0" workbookViewId="0">
      <pane xSplit="2" ySplit="6" topLeftCell="C58" activePane="bottomRight" state="frozen"/>
      <selection pane="topRight"/>
      <selection pane="bottomLeft"/>
      <selection pane="bottomRight" activeCell="B70" sqref="B70"/>
    </sheetView>
  </sheetViews>
  <sheetFormatPr baseColWidth="10" defaultColWidth="12.5546875" defaultRowHeight="15.6" x14ac:dyDescent="0.3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2018-ko 4.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0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1"/>
      <c r="C6" s="262"/>
      <c r="D6" s="263"/>
      <c r="E6" s="263"/>
      <c r="F6" s="264"/>
      <c r="G6" s="262"/>
      <c r="H6" s="263"/>
      <c r="I6" s="263"/>
      <c r="J6" s="263"/>
      <c r="K6" s="265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">
      <c r="A7" s="150"/>
      <c r="B7" s="266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67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">
      <c r="A8" s="146"/>
      <c r="B8" s="266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67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">
      <c r="A9" s="146"/>
      <c r="B9" s="270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1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">
      <c r="A10" s="146"/>
      <c r="B10" s="268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69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">
      <c r="A11" s="150"/>
      <c r="B11" s="266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67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">
      <c r="A12" s="146"/>
      <c r="B12" s="266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67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">
      <c r="A13" s="146"/>
      <c r="B13" s="270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1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">
      <c r="A14" s="146"/>
      <c r="B14" s="268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69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">
      <c r="A15" s="146"/>
      <c r="B15" s="266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67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">
      <c r="A16" s="146"/>
      <c r="B16" s="266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67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">
      <c r="A17" s="146"/>
      <c r="B17" s="270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1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">
      <c r="A18" s="146"/>
      <c r="B18" s="268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69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">
      <c r="A19" s="146"/>
      <c r="B19" s="266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67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">
      <c r="A20" s="146"/>
      <c r="B20" s="266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67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">
      <c r="A21" s="146"/>
      <c r="B21" s="270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1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">
      <c r="A22" s="146"/>
      <c r="B22" s="268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69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">
      <c r="A23" s="146"/>
      <c r="B23" s="266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67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">
      <c r="A24" s="146"/>
      <c r="B24" s="266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67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">
      <c r="A25" s="146"/>
      <c r="B25" s="270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1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">
      <c r="A26" s="146"/>
      <c r="B26" s="268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69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">
      <c r="A27" s="146"/>
      <c r="B27" s="266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67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">
      <c r="A28" s="146"/>
      <c r="B28" s="266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67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">
      <c r="A29" s="146"/>
      <c r="B29" s="270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1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">
      <c r="A30" s="146"/>
      <c r="B30" s="268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69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">
      <c r="A31" s="146"/>
      <c r="B31" s="266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67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">
      <c r="A32" s="146"/>
      <c r="B32" s="266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67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">
      <c r="A33" s="146"/>
      <c r="B33" s="270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1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">
      <c r="A34" s="156"/>
      <c r="B34" s="268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69">
        <v>105617.10327000238</v>
      </c>
      <c r="L34" s="229"/>
    </row>
    <row r="35" spans="1:186" s="149" customFormat="1" ht="13.5" customHeight="1" x14ac:dyDescent="0.3">
      <c r="A35" s="156"/>
      <c r="B35" s="266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67">
        <v>21574.478439999828</v>
      </c>
      <c r="L35" s="229"/>
    </row>
    <row r="36" spans="1:186" s="149" customFormat="1" ht="13.5" customHeight="1" x14ac:dyDescent="0.3">
      <c r="A36" s="156"/>
      <c r="B36" s="266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67">
        <v>47616.422570000293</v>
      </c>
      <c r="L36" s="229"/>
    </row>
    <row r="37" spans="1:186" s="149" customFormat="1" ht="13.5" customHeight="1" x14ac:dyDescent="0.3">
      <c r="A37" s="156"/>
      <c r="B37" s="270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1">
        <v>69978.480100001223</v>
      </c>
      <c r="L37" s="229"/>
    </row>
    <row r="38" spans="1:186" s="149" customFormat="1" ht="13.5" customHeight="1" x14ac:dyDescent="0.25">
      <c r="A38" s="156"/>
      <c r="B38" s="268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69">
        <v>98642.80016999814</v>
      </c>
    </row>
    <row r="39" spans="1:186" s="149" customFormat="1" ht="13.5" customHeight="1" x14ac:dyDescent="0.25">
      <c r="A39" s="156"/>
      <c r="B39" s="266" t="s">
        <v>160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67">
        <v>22256.500440000353</v>
      </c>
    </row>
    <row r="40" spans="1:186" s="149" customFormat="1" ht="13.5" customHeight="1" x14ac:dyDescent="0.25">
      <c r="A40" s="156"/>
      <c r="B40" s="266" t="s">
        <v>161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67">
        <v>48170.862260000875</v>
      </c>
    </row>
    <row r="41" spans="1:186" s="149" customFormat="1" ht="13.5" customHeight="1" x14ac:dyDescent="0.25">
      <c r="A41" s="156"/>
      <c r="B41" s="270" t="s">
        <v>162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67">
        <v>71056.404239998854</v>
      </c>
    </row>
    <row r="42" spans="1:186" s="149" customFormat="1" ht="13.5" customHeight="1" x14ac:dyDescent="0.25">
      <c r="A42" s="156"/>
      <c r="B42" s="268" t="s">
        <v>164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69">
        <v>99409.683259998579</v>
      </c>
    </row>
    <row r="43" spans="1:186" s="149" customFormat="1" ht="13.5" customHeight="1" x14ac:dyDescent="0.25">
      <c r="A43" s="156"/>
      <c r="B43" s="266" t="s">
        <v>165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67">
        <v>21149.584920000038</v>
      </c>
    </row>
    <row r="44" spans="1:186" s="149" customFormat="1" ht="13.5" customHeight="1" x14ac:dyDescent="0.25">
      <c r="A44" s="156"/>
      <c r="B44" s="266" t="s">
        <v>166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67">
        <v>45260.532099999</v>
      </c>
    </row>
    <row r="45" spans="1:186" s="149" customFormat="1" ht="13.5" customHeight="1" x14ac:dyDescent="0.25">
      <c r="A45" s="156"/>
      <c r="B45" s="266" t="s">
        <v>167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67">
        <v>67494.264940000416</v>
      </c>
    </row>
    <row r="46" spans="1:186" s="149" customFormat="1" ht="13.5" customHeight="1" x14ac:dyDescent="0.25">
      <c r="A46" s="156"/>
      <c r="B46" s="268" t="s">
        <v>168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69">
        <v>96226.318999999989</v>
      </c>
    </row>
    <row r="47" spans="1:186" s="149" customFormat="1" ht="13.5" customHeight="1" x14ac:dyDescent="0.25">
      <c r="A47" s="156"/>
      <c r="B47" s="266" t="s">
        <v>170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67">
        <v>21006.691269999974</v>
      </c>
    </row>
    <row r="48" spans="1:186" s="149" customFormat="1" ht="13.5" customHeight="1" x14ac:dyDescent="0.25">
      <c r="A48" s="156"/>
      <c r="B48" s="266" t="s">
        <v>171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67">
        <v>38415.108399999786</v>
      </c>
    </row>
    <row r="49" spans="1:11" s="149" customFormat="1" ht="13.5" customHeight="1" x14ac:dyDescent="0.25">
      <c r="A49" s="156"/>
      <c r="B49" s="266" t="s">
        <v>182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67">
        <v>51314.017800001347</v>
      </c>
    </row>
    <row r="50" spans="1:11" s="149" customFormat="1" ht="13.5" customHeight="1" x14ac:dyDescent="0.25">
      <c r="A50" s="156"/>
      <c r="B50" s="268" t="s">
        <v>183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69">
        <v>68915.082570001148</v>
      </c>
    </row>
    <row r="51" spans="1:11" s="149" customFormat="1" ht="13.5" customHeight="1" x14ac:dyDescent="0.25">
      <c r="A51" s="156"/>
      <c r="B51" s="266" t="s">
        <v>184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67">
        <v>14003.393739999867</v>
      </c>
    </row>
    <row r="52" spans="1:11" s="149" customFormat="1" ht="13.5" customHeight="1" x14ac:dyDescent="0.25">
      <c r="A52" s="156"/>
      <c r="B52" s="277" t="s">
        <v>187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67">
        <v>37026.667939999374</v>
      </c>
    </row>
    <row r="53" spans="1:11" s="149" customFormat="1" ht="13.5" customHeight="1" x14ac:dyDescent="0.25">
      <c r="A53" s="156"/>
      <c r="B53" s="277" t="s">
        <v>188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67">
        <v>51222.5305599985</v>
      </c>
    </row>
    <row r="54" spans="1:11" s="149" customFormat="1" ht="13.5" customHeight="1" x14ac:dyDescent="0.25">
      <c r="A54" s="156"/>
      <c r="B54" s="268" t="s">
        <v>189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69">
        <v>69836.036089993897</v>
      </c>
    </row>
    <row r="55" spans="1:11" s="149" customFormat="1" ht="13.5" customHeight="1" x14ac:dyDescent="0.25">
      <c r="A55" s="156"/>
      <c r="B55" s="277" t="s">
        <v>190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67">
        <v>16119.490960000161</v>
      </c>
    </row>
    <row r="56" spans="1:11" s="149" customFormat="1" ht="13.5" customHeight="1" x14ac:dyDescent="0.25">
      <c r="A56" s="156"/>
      <c r="B56" s="277" t="s">
        <v>191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67">
        <v>34032.170680001131</v>
      </c>
    </row>
    <row r="57" spans="1:11" s="149" customFormat="1" ht="13.5" customHeight="1" x14ac:dyDescent="0.25">
      <c r="A57" s="156"/>
      <c r="B57" s="277" t="s">
        <v>192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67">
        <v>45593.174410001702</v>
      </c>
    </row>
    <row r="58" spans="1:11" s="149" customFormat="1" ht="13.5" customHeight="1" x14ac:dyDescent="0.25">
      <c r="A58" s="156"/>
      <c r="B58" s="268" t="s">
        <v>193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69">
        <v>63393.626679999681</v>
      </c>
    </row>
    <row r="59" spans="1:11" s="149" customFormat="1" ht="13.5" customHeight="1" x14ac:dyDescent="0.25">
      <c r="A59" s="156"/>
      <c r="B59" s="277" t="s">
        <v>194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67">
        <v>14271.641680000424</v>
      </c>
    </row>
    <row r="60" spans="1:11" s="149" customFormat="1" ht="13.5" customHeight="1" x14ac:dyDescent="0.25">
      <c r="A60" s="156"/>
      <c r="B60" s="277" t="s">
        <v>195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67">
        <v>34563.654979999643</v>
      </c>
    </row>
    <row r="61" spans="1:11" s="149" customFormat="1" ht="13.5" customHeight="1" x14ac:dyDescent="0.25">
      <c r="A61" s="156"/>
      <c r="B61" s="277" t="s">
        <v>196</v>
      </c>
      <c r="C61" s="180">
        <v>4490125.8047999982</v>
      </c>
      <c r="D61" s="152">
        <v>3474653.0874700006</v>
      </c>
      <c r="E61" s="152">
        <v>735032.42159000016</v>
      </c>
      <c r="F61" s="181">
        <v>280440.29573999695</v>
      </c>
      <c r="G61" s="180">
        <v>4668542.5276899999</v>
      </c>
      <c r="H61" s="152">
        <v>118952.60836999997</v>
      </c>
      <c r="I61" s="152">
        <v>3477074.8434600001</v>
      </c>
      <c r="J61" s="152">
        <v>1020332.0318000002</v>
      </c>
      <c r="K61" s="267">
        <v>52183.044059999505</v>
      </c>
    </row>
    <row r="62" spans="1:11" s="149" customFormat="1" ht="13.5" customHeight="1" x14ac:dyDescent="0.25">
      <c r="A62" s="156"/>
      <c r="B62" s="268" t="s">
        <v>197</v>
      </c>
      <c r="C62" s="239">
        <v>6253802.3231899962</v>
      </c>
      <c r="D62" s="240">
        <v>4851196.7706299983</v>
      </c>
      <c r="E62" s="240">
        <v>1074129.2457000001</v>
      </c>
      <c r="F62" s="241">
        <v>328476.30685999757</v>
      </c>
      <c r="G62" s="239">
        <v>6818033.0379599985</v>
      </c>
      <c r="H62" s="240">
        <v>163320.65120999995</v>
      </c>
      <c r="I62" s="240">
        <v>5162817.7464599991</v>
      </c>
      <c r="J62" s="240">
        <v>1418241.75969</v>
      </c>
      <c r="K62" s="269">
        <v>73652.880600000033</v>
      </c>
    </row>
    <row r="63" spans="1:11" s="149" customFormat="1" ht="13.5" customHeight="1" x14ac:dyDescent="0.25">
      <c r="A63" s="156"/>
      <c r="B63" s="277" t="s">
        <v>198</v>
      </c>
      <c r="C63" s="180">
        <v>1370144.5211000002</v>
      </c>
      <c r="D63" s="152">
        <v>1380174.2843300002</v>
      </c>
      <c r="E63" s="152">
        <v>-15887.048030000002</v>
      </c>
      <c r="F63" s="181">
        <v>5857.2848000000486</v>
      </c>
      <c r="G63" s="180">
        <v>1516380.5593699997</v>
      </c>
      <c r="H63" s="152">
        <v>40032.437179999994</v>
      </c>
      <c r="I63" s="152">
        <v>1078099.0185199999</v>
      </c>
      <c r="J63" s="152">
        <v>378843.70121999993</v>
      </c>
      <c r="K63" s="267">
        <v>19405.402449999936</v>
      </c>
    </row>
    <row r="64" spans="1:11" s="149" customFormat="1" ht="13.5" customHeight="1" x14ac:dyDescent="0.25">
      <c r="A64" s="156"/>
      <c r="B64" s="277" t="s">
        <v>199</v>
      </c>
      <c r="C64" s="180">
        <v>2534607.91408</v>
      </c>
      <c r="D64" s="152">
        <v>2194803.9134200001</v>
      </c>
      <c r="E64" s="152">
        <v>160560.22774</v>
      </c>
      <c r="F64" s="181">
        <v>179243.77292000002</v>
      </c>
      <c r="G64" s="180">
        <v>3546370.6723700007</v>
      </c>
      <c r="H64" s="152">
        <v>91059.184139999998</v>
      </c>
      <c r="I64" s="152">
        <v>2754670.7596400008</v>
      </c>
      <c r="J64" s="152">
        <v>660823.14377999993</v>
      </c>
      <c r="K64" s="267">
        <v>39817.58481</v>
      </c>
    </row>
    <row r="65" spans="1:11" s="149" customFormat="1" ht="13.5" customHeight="1" x14ac:dyDescent="0.25">
      <c r="A65" s="156"/>
      <c r="B65" s="277" t="s">
        <v>200</v>
      </c>
      <c r="C65" s="180">
        <v>5043446.55437</v>
      </c>
      <c r="D65" s="152">
        <v>3661737.5752600003</v>
      </c>
      <c r="E65" s="152">
        <v>1042477.22404</v>
      </c>
      <c r="F65" s="181">
        <v>339231.75507000001</v>
      </c>
      <c r="G65" s="180">
        <v>5324843.1419699993</v>
      </c>
      <c r="H65" s="152">
        <v>136938.42819000001</v>
      </c>
      <c r="I65" s="152">
        <v>4058508.0296699996</v>
      </c>
      <c r="J65" s="152">
        <v>1070799.2143899999</v>
      </c>
      <c r="K65" s="267">
        <v>58597.469720000008</v>
      </c>
    </row>
    <row r="66" spans="1:11" s="149" customFormat="1" ht="13.5" customHeight="1" x14ac:dyDescent="0.25">
      <c r="A66" s="156"/>
      <c r="B66" s="268" t="s">
        <v>201</v>
      </c>
      <c r="C66" s="239">
        <v>6570557.3141000001</v>
      </c>
      <c r="D66" s="240">
        <v>5142483.1475599995</v>
      </c>
      <c r="E66" s="240">
        <v>1051059.0672000002</v>
      </c>
      <c r="F66" s="241">
        <v>377015.09934000002</v>
      </c>
      <c r="G66" s="239">
        <v>7766653.9062400013</v>
      </c>
      <c r="H66" s="240">
        <v>184894.03805999999</v>
      </c>
      <c r="I66" s="240">
        <v>6047093.2753700009</v>
      </c>
      <c r="J66" s="240">
        <v>1455334.0286300001</v>
      </c>
      <c r="K66" s="269">
        <v>79332.564179999899</v>
      </c>
    </row>
    <row r="67" spans="1:11" s="149" customFormat="1" ht="13.5" customHeight="1" x14ac:dyDescent="0.25">
      <c r="A67" s="156"/>
      <c r="B67" s="277" t="s">
        <v>202</v>
      </c>
      <c r="C67" s="180">
        <v>1610876.8380099998</v>
      </c>
      <c r="D67" s="152">
        <v>1450517.1453499999</v>
      </c>
      <c r="E67" s="152">
        <v>104335.79118</v>
      </c>
      <c r="F67" s="181">
        <v>56023.90148</v>
      </c>
      <c r="G67" s="180">
        <v>1529153.60283</v>
      </c>
      <c r="H67" s="152">
        <v>48703.534729999999</v>
      </c>
      <c r="I67" s="152">
        <v>1083639.4654099999</v>
      </c>
      <c r="J67" s="152">
        <v>375956.23392000003</v>
      </c>
      <c r="K67" s="267">
        <v>20854.368770000001</v>
      </c>
    </row>
    <row r="68" spans="1:11" s="149" customFormat="1" ht="13.5" customHeight="1" x14ac:dyDescent="0.25">
      <c r="A68" s="156"/>
      <c r="B68" s="277" t="s">
        <v>205</v>
      </c>
      <c r="C68" s="180">
        <v>2793336.8265800001</v>
      </c>
      <c r="D68" s="152">
        <v>2336318.34314</v>
      </c>
      <c r="E68" s="152">
        <v>274787.38607000001</v>
      </c>
      <c r="F68" s="181">
        <v>182231.09737</v>
      </c>
      <c r="G68" s="180">
        <v>3247867.1437499998</v>
      </c>
      <c r="H68" s="152">
        <v>100431.53883</v>
      </c>
      <c r="I68" s="152">
        <v>2447095.7140500001</v>
      </c>
      <c r="J68" s="152">
        <v>658567.23415000003</v>
      </c>
      <c r="K68" s="267">
        <v>41772.656719999999</v>
      </c>
    </row>
    <row r="69" spans="1:11" s="149" customFormat="1" ht="13.5" customHeight="1" x14ac:dyDescent="0.25">
      <c r="A69" s="156"/>
      <c r="B69" s="277" t="s">
        <v>206</v>
      </c>
      <c r="C69" s="180">
        <v>5455513.4812200004</v>
      </c>
      <c r="D69" s="152">
        <v>3900449.21538</v>
      </c>
      <c r="E69" s="152">
        <v>1194522.8513499999</v>
      </c>
      <c r="F69" s="181">
        <v>360541.41449</v>
      </c>
      <c r="G69" s="180">
        <v>5182300.5093400003</v>
      </c>
      <c r="H69" s="152">
        <v>154426.62926999998</v>
      </c>
      <c r="I69" s="152">
        <v>3889105.8719800003</v>
      </c>
      <c r="J69" s="152">
        <v>1077762.92976</v>
      </c>
      <c r="K69" s="267">
        <v>61005.078330000011</v>
      </c>
    </row>
    <row r="70" spans="1:11" s="149" customFormat="1" ht="13.5" customHeight="1" x14ac:dyDescent="0.25">
      <c r="A70" s="156"/>
      <c r="B70" s="268" t="s">
        <v>208</v>
      </c>
      <c r="C70" s="239">
        <v>7309835.2339999992</v>
      </c>
      <c r="D70" s="240">
        <v>5409015.7983399993</v>
      </c>
      <c r="E70" s="240">
        <v>1480157.3661199999</v>
      </c>
      <c r="F70" s="241">
        <v>420662.06954</v>
      </c>
      <c r="G70" s="239">
        <v>7647386.6908299997</v>
      </c>
      <c r="H70" s="240">
        <v>208836.11051999999</v>
      </c>
      <c r="I70" s="240">
        <v>5881671.7845600005</v>
      </c>
      <c r="J70" s="240">
        <v>1475397.7098400001</v>
      </c>
      <c r="K70" s="269">
        <v>81481.085909999994</v>
      </c>
    </row>
    <row r="71" spans="1:11" s="74" customFormat="1" ht="6" customHeight="1" x14ac:dyDescent="0.25">
      <c r="A71" s="75"/>
      <c r="B71" s="272"/>
      <c r="C71" s="273"/>
      <c r="D71" s="274"/>
      <c r="E71" s="274"/>
      <c r="F71" s="275"/>
      <c r="G71" s="273"/>
      <c r="H71" s="274"/>
      <c r="I71" s="274"/>
      <c r="J71" s="274"/>
      <c r="K71" s="276"/>
    </row>
    <row r="72" spans="1:11" s="74" customFormat="1" ht="5.25" customHeight="1" x14ac:dyDescent="0.25">
      <c r="A72" s="75"/>
      <c r="B72" s="79"/>
      <c r="C72" s="163"/>
      <c r="D72" s="163"/>
      <c r="E72" s="163"/>
      <c r="F72" s="163"/>
      <c r="G72" s="163"/>
      <c r="H72" s="163"/>
      <c r="I72" s="163"/>
      <c r="J72" s="163"/>
      <c r="K72" s="163"/>
    </row>
    <row r="73" spans="1:11" x14ac:dyDescent="0.3">
      <c r="B73" s="310" t="s">
        <v>27</v>
      </c>
      <c r="C73" s="310"/>
    </row>
  </sheetData>
  <mergeCells count="1">
    <mergeCell ref="B73:C73"/>
  </mergeCells>
  <phoneticPr fontId="34" type="noConversion"/>
  <hyperlinks>
    <hyperlink ref="B73:C7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="85" zoomScaleNormal="85" workbookViewId="0">
      <selection activeCell="B2" sqref="B2:J2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2018-ko 4. hiruhilabetea</v>
      </c>
    </row>
    <row r="2" spans="2:10" s="4" customFormat="1" ht="29.25" customHeight="1" x14ac:dyDescent="0.25">
      <c r="B2" s="311" t="s">
        <v>147</v>
      </c>
      <c r="C2" s="311"/>
      <c r="D2" s="311"/>
      <c r="E2" s="311"/>
      <c r="F2" s="311"/>
      <c r="G2" s="311"/>
      <c r="H2" s="311"/>
      <c r="I2" s="311"/>
      <c r="J2" s="311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78" t="s">
        <v>204</v>
      </c>
      <c r="F4"/>
      <c r="G4" s="103"/>
      <c r="H4" s="94"/>
      <c r="I4" s="174" t="s">
        <v>149</v>
      </c>
      <c r="J4" s="278" t="s">
        <v>204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f>'[1]consolidado GV-DDFF (2)'!D6</f>
        <v>2418719.4115999998</v>
      </c>
      <c r="E6" s="101">
        <f>'[1]consolidado GV-DDFF (2)'!E6</f>
        <v>1.4564289336037151</v>
      </c>
      <c r="F6" s="95"/>
      <c r="G6" s="92">
        <v>1</v>
      </c>
      <c r="H6" s="93" t="s">
        <v>49</v>
      </c>
      <c r="I6" s="99">
        <f>'[1]consolidado GV-DDFF (2)'!I6</f>
        <v>7309835.2339999992</v>
      </c>
      <c r="J6" s="101">
        <f>'[1]consolidado GV-DDFF (2)'!J6</f>
        <v>11.251373126501107</v>
      </c>
    </row>
    <row r="7" spans="2:10" ht="18" customHeight="1" x14ac:dyDescent="0.25">
      <c r="B7" s="92">
        <v>2</v>
      </c>
      <c r="C7" s="93" t="s">
        <v>36</v>
      </c>
      <c r="D7" s="99">
        <f>'[1]consolidado GV-DDFF (2)'!D7</f>
        <v>4104193.3244500002</v>
      </c>
      <c r="E7" s="101">
        <f>'[1]consolidado GV-DDFF (2)'!E7</f>
        <v>1.3093291081688108</v>
      </c>
      <c r="F7" s="95"/>
      <c r="G7" s="92">
        <v>2</v>
      </c>
      <c r="H7" s="93" t="s">
        <v>50</v>
      </c>
      <c r="I7" s="99">
        <f>'[1]consolidado GV-DDFF (2)'!I7</f>
        <v>7651520.3588299993</v>
      </c>
      <c r="J7" s="101">
        <f>'[1]consolidado GV-DDFF (2)'!J7</f>
        <v>-1.5330172375327411</v>
      </c>
    </row>
    <row r="8" spans="2:10" ht="18" customHeight="1" x14ac:dyDescent="0.25">
      <c r="B8" s="92">
        <v>3</v>
      </c>
      <c r="C8" s="93" t="s">
        <v>37</v>
      </c>
      <c r="D8" s="99">
        <f>'[1]consolidado GV-DDFF (2)'!D8</f>
        <v>218889.81821</v>
      </c>
      <c r="E8" s="101">
        <f>'[1]consolidado GV-DDFF (2)'!E8</f>
        <v>-3.7456673336312418</v>
      </c>
      <c r="F8" s="95"/>
      <c r="G8" s="92">
        <v>3</v>
      </c>
      <c r="H8" s="93" t="s">
        <v>51</v>
      </c>
      <c r="I8" s="99">
        <f>'[1]consolidado GV-DDFF (2)'!I8</f>
        <v>439362.48152999999</v>
      </c>
      <c r="J8" s="101">
        <f>'[1]consolidado GV-DDFF (2)'!J8</f>
        <v>-3.5866577411310718</v>
      </c>
    </row>
    <row r="9" spans="2:10" ht="18" customHeight="1" x14ac:dyDescent="0.25">
      <c r="B9" s="92">
        <v>4</v>
      </c>
      <c r="C9" s="93" t="s">
        <v>38</v>
      </c>
      <c r="D9" s="99">
        <f>'[1]consolidado GV-DDFF (2)'!D9</f>
        <v>6947248.6452600025</v>
      </c>
      <c r="E9" s="101">
        <f>'[1]consolidado GV-DDFF (2)'!E9</f>
        <v>-1.4371964805412585</v>
      </c>
      <c r="F9" s="95"/>
      <c r="G9" s="92">
        <v>4</v>
      </c>
      <c r="H9" s="93" t="s">
        <v>52</v>
      </c>
      <c r="I9" s="99">
        <f>'[1]consolidado GV-DDFF (2)'!I9</f>
        <v>247075.89910000004</v>
      </c>
      <c r="J9" s="101">
        <f>'[1]consolidado GV-DDFF (2)'!J9</f>
        <v>-44.239611006022415</v>
      </c>
    </row>
    <row r="10" spans="2:10" ht="18" customHeight="1" x14ac:dyDescent="0.25">
      <c r="B10" s="92">
        <v>6</v>
      </c>
      <c r="C10" s="93" t="s">
        <v>39</v>
      </c>
      <c r="D10" s="99">
        <f>'[1]consolidado GV-DDFF (2)'!D10</f>
        <v>422584.69173000002</v>
      </c>
      <c r="E10" s="101">
        <f>'[1]consolidado GV-DDFF (2)'!E10</f>
        <v>7.0804433036881553</v>
      </c>
      <c r="F10" s="95"/>
      <c r="G10" s="92">
        <v>5</v>
      </c>
      <c r="H10" s="93" t="s">
        <v>53</v>
      </c>
      <c r="I10" s="99">
        <f>'[1]consolidado GV-DDFF (2)'!I10</f>
        <v>4124.6017499999998</v>
      </c>
      <c r="J10" s="101">
        <f>'[1]consolidado GV-DDFF (2)'!J10</f>
        <v>11.024544131129899</v>
      </c>
    </row>
    <row r="11" spans="2:10" ht="18" customHeight="1" x14ac:dyDescent="0.25">
      <c r="B11" s="92">
        <v>7</v>
      </c>
      <c r="C11" s="93" t="s">
        <v>40</v>
      </c>
      <c r="D11" s="99">
        <f>'[1]consolidado GV-DDFF (2)'!D11</f>
        <v>846382.14340000006</v>
      </c>
      <c r="E11" s="101">
        <f>'[1]consolidado GV-DDFF (2)'!E11</f>
        <v>-3.8263212528277024</v>
      </c>
      <c r="F11" s="95"/>
      <c r="G11" s="92">
        <v>6</v>
      </c>
      <c r="H11" s="93" t="s">
        <v>54</v>
      </c>
      <c r="I11" s="99">
        <f>'[1]consolidado GV-DDFF (2)'!I11</f>
        <v>15465.331269999999</v>
      </c>
      <c r="J11" s="101">
        <f>'[1]consolidado GV-DDFF (2)'!J11</f>
        <v>557.84700962937222</v>
      </c>
    </row>
    <row r="12" spans="2:10" ht="18" customHeight="1" x14ac:dyDescent="0.25">
      <c r="B12" s="92">
        <v>8</v>
      </c>
      <c r="C12" s="93" t="s">
        <v>41</v>
      </c>
      <c r="D12" s="99">
        <f>'[1]consolidado GV-DDFF (2)'!D12</f>
        <v>210856.98074999999</v>
      </c>
      <c r="E12" s="101">
        <f>'[1]consolidado GV-DDFF (2)'!E12</f>
        <v>-10.540983332183096</v>
      </c>
      <c r="F12" s="95"/>
      <c r="G12" s="92">
        <v>7</v>
      </c>
      <c r="H12" s="93" t="s">
        <v>55</v>
      </c>
      <c r="I12" s="99">
        <f>'[1]consolidado GV-DDFF (2)'!I12</f>
        <v>122866.4636</v>
      </c>
      <c r="J12" s="101">
        <f>'[1]consolidado GV-DDFF (2)'!J12</f>
        <v>-17.954329906483281</v>
      </c>
    </row>
    <row r="13" spans="2:10" ht="18" customHeight="1" x14ac:dyDescent="0.25">
      <c r="B13" s="92">
        <v>9</v>
      </c>
      <c r="C13" s="93" t="s">
        <v>42</v>
      </c>
      <c r="D13" s="99">
        <f>'[1]consolidado GV-DDFF (2)'!D13</f>
        <v>1483450.25205</v>
      </c>
      <c r="E13" s="101">
        <f>'[1]consolidado GV-DDFF (2)'!E13</f>
        <v>63.380612690893457</v>
      </c>
      <c r="F13" s="95"/>
      <c r="G13" s="92">
        <v>8</v>
      </c>
      <c r="H13" s="93" t="s">
        <v>56</v>
      </c>
      <c r="I13" s="99">
        <f>'[1]consolidado GV-DDFF (2)'!I13</f>
        <v>83416.933619999996</v>
      </c>
      <c r="J13" s="101">
        <f>'[1]consolidado GV-DDFF (2)'!J13</f>
        <v>0.88281438710695603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f>'[1]consolidado GV-DDFF (2)'!I14</f>
        <v>1457896.5279999999</v>
      </c>
      <c r="J14" s="101">
        <f>'[1]consolidado GV-DDFF (2)'!J14</f>
        <v>25.42823156412306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f>'[1]consolidado GV-DDFF (2)'!D16</f>
        <v>16652325.267450003</v>
      </c>
      <c r="E16" s="208">
        <f>'[1]consolidado GV-DDFF (2)'!E16</f>
        <v>3.2415567808976586</v>
      </c>
      <c r="F16" s="95"/>
      <c r="G16" s="32"/>
      <c r="H16" s="182" t="s">
        <v>151</v>
      </c>
      <c r="I16" s="177">
        <f>'[1]consolidado GV-DDFF (2)'!I16</f>
        <v>17331563.831699997</v>
      </c>
      <c r="J16" s="208">
        <f>'[1]consolidado GV-DDFF (2)'!J16</f>
        <v>4.1506816422213877</v>
      </c>
    </row>
    <row r="17" spans="2:10" s="198" customFormat="1" ht="5.0999999999999996" customHeight="1" x14ac:dyDescent="0.25">
      <c r="B17" s="204"/>
      <c r="C17" s="205"/>
      <c r="D17" s="206">
        <f>'[1]consolidado GV-DDFF (2)'!D17</f>
        <v>0</v>
      </c>
      <c r="E17" s="207">
        <f>'[1]consolidado GV-DDFF (2)'!E17</f>
        <v>0</v>
      </c>
      <c r="F17" s="203"/>
      <c r="G17" s="204"/>
      <c r="H17" s="205"/>
      <c r="I17" s="206">
        <f>'[1]consolidado GV-DDFF (2)'!I17</f>
        <v>0</v>
      </c>
      <c r="J17" s="207">
        <f>'[1]consolidado GV-DDFF (2)'!J17</f>
        <v>0</v>
      </c>
    </row>
    <row r="18" spans="2:10" ht="18" customHeight="1" x14ac:dyDescent="0.25">
      <c r="B18" s="31"/>
      <c r="C18" s="25" t="s">
        <v>44</v>
      </c>
      <c r="D18" s="99">
        <f>'[1]consolidado GV-DDFF (2)'!D18</f>
        <v>13689051.199520003</v>
      </c>
      <c r="E18" s="101">
        <f>'[1]consolidado GV-DDFF (2)'!E18</f>
        <v>-0.16085734470500102</v>
      </c>
      <c r="F18" s="95"/>
      <c r="G18" s="31"/>
      <c r="H18" s="25" t="s">
        <v>44</v>
      </c>
      <c r="I18" s="99">
        <f>'[1]consolidado GV-DDFF (2)'!I18</f>
        <v>15651918.575209998</v>
      </c>
      <c r="J18" s="101">
        <f>'[1]consolidado GV-DDFF (2)'!J18</f>
        <v>2.6777602706762993</v>
      </c>
    </row>
    <row r="19" spans="2:10" ht="18" customHeight="1" x14ac:dyDescent="0.25">
      <c r="B19" s="31"/>
      <c r="C19" s="25" t="s">
        <v>45</v>
      </c>
      <c r="D19" s="99">
        <f>'[1]consolidado GV-DDFF (2)'!D19</f>
        <v>1268966.83513</v>
      </c>
      <c r="E19" s="101">
        <f>'[1]consolidado GV-DDFF (2)'!E19</f>
        <v>-0.44962362487974694</v>
      </c>
      <c r="F19" s="98"/>
      <c r="G19" s="31"/>
      <c r="H19" s="25" t="s">
        <v>45</v>
      </c>
      <c r="I19" s="99">
        <f>'[1]consolidado GV-DDFF (2)'!I19</f>
        <v>138331.79487000001</v>
      </c>
      <c r="J19" s="101">
        <f>'[1]consolidado GV-DDFF (2)'!J19</f>
        <v>-9.0548523194606485</v>
      </c>
    </row>
    <row r="20" spans="2:10" ht="18" customHeight="1" x14ac:dyDescent="0.25">
      <c r="B20" s="31"/>
      <c r="C20" s="25" t="s">
        <v>46</v>
      </c>
      <c r="D20" s="99">
        <f>'[1]consolidado GV-DDFF (2)'!D20</f>
        <v>1694307.2327999999</v>
      </c>
      <c r="E20" s="101">
        <f>'[1]consolidado GV-DDFF (2)'!E20</f>
        <v>48.145950826199233</v>
      </c>
      <c r="F20" s="95"/>
      <c r="G20" s="31"/>
      <c r="H20" s="25" t="s">
        <v>46</v>
      </c>
      <c r="I20" s="99">
        <f>'[1]consolidado GV-DDFF (2)'!I20</f>
        <v>1541313.46162</v>
      </c>
      <c r="J20" s="101">
        <f>'[1]consolidado GV-DDFF (2)'!J20</f>
        <v>23.798071100016905</v>
      </c>
    </row>
    <row r="21" spans="2:10" ht="5.0999999999999996" customHeight="1" x14ac:dyDescent="0.25">
      <c r="B21" s="31"/>
      <c r="C21" s="25"/>
      <c r="D21" s="99">
        <f>'[1]consolidado GV-DDFF (2)'!D21</f>
        <v>0</v>
      </c>
      <c r="E21" s="101">
        <f>'[1]consolidado GV-DDFF (2)'!E21</f>
        <v>0</v>
      </c>
      <c r="F21" s="95"/>
      <c r="G21" s="31"/>
      <c r="H21" s="25"/>
      <c r="I21" s="99">
        <f>'[1]consolidado GV-DDFF (2)'!I21</f>
        <v>0</v>
      </c>
      <c r="J21" s="101">
        <f>'[1]consolidado GV-DDFF (2)'!J21</f>
        <v>0</v>
      </c>
    </row>
    <row r="22" spans="2:10" ht="18" customHeight="1" x14ac:dyDescent="0.25">
      <c r="B22" s="52"/>
      <c r="C22" s="183" t="s">
        <v>150</v>
      </c>
      <c r="D22" s="100">
        <f>'[1]consolidado GV-DDFF (2)'!D22</f>
        <v>16652325.267450003</v>
      </c>
      <c r="E22" s="209">
        <f>'[1]consolidado GV-DDFF (2)'!E22</f>
        <v>3.2415567808976586</v>
      </c>
      <c r="F22" s="95"/>
      <c r="G22" s="52"/>
      <c r="H22" s="183" t="s">
        <v>151</v>
      </c>
      <c r="I22" s="100">
        <f>'[1]consolidado GV-DDFF (2)'!I22</f>
        <v>17331563.831699997</v>
      </c>
      <c r="J22" s="209">
        <f>'[1]consolidado GV-DDFF (2)'!J22</f>
        <v>4.1506816422213877</v>
      </c>
    </row>
    <row r="23" spans="2:10" ht="6" customHeight="1" x14ac:dyDescent="0.25">
      <c r="F23" s="95"/>
    </row>
    <row r="24" spans="2:10" ht="12.75" customHeight="1" x14ac:dyDescent="0.25">
      <c r="C24" s="310" t="s">
        <v>27</v>
      </c>
      <c r="D24" s="310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1"/>
  <sheetViews>
    <sheetView showGridLines="0" zoomScale="99" zoomScaleNormal="99" workbookViewId="0">
      <pane xSplit="2" ySplit="5" topLeftCell="C63" activePane="bottomRight" state="frozen"/>
      <selection pane="topRight"/>
      <selection pane="bottomLeft"/>
      <selection pane="bottomRight" activeCell="A78" sqref="A78:XFD78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2018-ko 4.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6">
        <v>2324924.28418</v>
      </c>
      <c r="D70" s="236">
        <v>3955233.0235799998</v>
      </c>
      <c r="E70" s="236">
        <v>247555.00004000001</v>
      </c>
      <c r="F70" s="236">
        <v>6568328.2766299993</v>
      </c>
      <c r="G70" s="236">
        <v>13096040.58443</v>
      </c>
      <c r="H70" s="236">
        <v>395745.85623999999</v>
      </c>
      <c r="I70" s="236">
        <v>744719.38416999998</v>
      </c>
      <c r="J70" s="236">
        <v>1140465.2404100001</v>
      </c>
      <c r="K70" s="236">
        <v>246206.59168999997</v>
      </c>
      <c r="L70" s="236">
        <v>828516.82932000002</v>
      </c>
      <c r="M70" s="236">
        <v>1074723.4210099999</v>
      </c>
      <c r="N70" s="237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6">
        <v>2383998.1724399999</v>
      </c>
      <c r="D74" s="236">
        <v>4051150.4326199996</v>
      </c>
      <c r="E74" s="236">
        <v>227407.75625000001</v>
      </c>
      <c r="F74" s="236">
        <v>7048550.1600900013</v>
      </c>
      <c r="G74" s="236">
        <v>13711106.521400001</v>
      </c>
      <c r="H74" s="236">
        <v>394642.26957999996</v>
      </c>
      <c r="I74" s="236">
        <v>880055.90970999992</v>
      </c>
      <c r="J74" s="236">
        <v>1274698.1792899999</v>
      </c>
      <c r="K74" s="236">
        <v>235702.32337</v>
      </c>
      <c r="L74" s="236">
        <v>907972.02166000009</v>
      </c>
      <c r="M74" s="236">
        <v>1143674.34503</v>
      </c>
      <c r="N74" s="237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205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206</v>
      </c>
      <c r="C77" s="85">
        <v>1720702.6540000001</v>
      </c>
      <c r="D77" s="85">
        <v>2818688.82791</v>
      </c>
      <c r="E77" s="85">
        <v>145984.08101000002</v>
      </c>
      <c r="F77" s="85">
        <v>4848279.0151999993</v>
      </c>
      <c r="G77" s="85">
        <v>9533654.5781199988</v>
      </c>
      <c r="H77" s="85">
        <v>212360.14724999998</v>
      </c>
      <c r="I77" s="85">
        <v>353871.92742999998</v>
      </c>
      <c r="J77" s="85">
        <v>566232.07467999996</v>
      </c>
      <c r="K77" s="85">
        <v>94072.707330000005</v>
      </c>
      <c r="L77" s="85">
        <v>920894.69223000004</v>
      </c>
      <c r="M77" s="85">
        <v>1014967.39956</v>
      </c>
      <c r="N77" s="84">
        <v>11114854.052359998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208</v>
      </c>
      <c r="C78" s="236">
        <v>2418719.4115999998</v>
      </c>
      <c r="D78" s="236">
        <v>4104193.3244500002</v>
      </c>
      <c r="E78" s="236">
        <v>218889.81821</v>
      </c>
      <c r="F78" s="236">
        <v>6947248.6452600025</v>
      </c>
      <c r="G78" s="236">
        <v>13689051.199520003</v>
      </c>
      <c r="H78" s="236">
        <v>422584.69173000002</v>
      </c>
      <c r="I78" s="236">
        <v>846382.14340000006</v>
      </c>
      <c r="J78" s="236">
        <v>1268966.83513</v>
      </c>
      <c r="K78" s="236">
        <v>210856.98074999999</v>
      </c>
      <c r="L78" s="236">
        <v>1483450.25205</v>
      </c>
      <c r="M78" s="236">
        <v>1694307.2327999999</v>
      </c>
      <c r="N78" s="237">
        <v>16652325.267450003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3.9" customHeight="1" x14ac:dyDescent="0.25">
      <c r="A79" s="75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0" spans="1:255" s="74" customFormat="1" ht="6" customHeight="1" x14ac:dyDescent="0.25">
      <c r="A80" s="75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</row>
    <row r="81" spans="2:3" x14ac:dyDescent="0.25">
      <c r="B81" s="310" t="s">
        <v>27</v>
      </c>
      <c r="C81" s="310"/>
    </row>
  </sheetData>
  <mergeCells count="1">
    <mergeCell ref="B81:C81"/>
  </mergeCells>
  <phoneticPr fontId="0" type="noConversion"/>
  <hyperlinks>
    <hyperlink ref="B81:C8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0"/>
  <sheetViews>
    <sheetView showGridLines="0" showZeros="0" zoomScale="97" zoomScaleNormal="97" workbookViewId="0">
      <pane xSplit="2" ySplit="5" topLeftCell="C57" activePane="bottomRight" state="frozen"/>
      <selection pane="topRight"/>
      <selection pane="bottomLeft"/>
      <selection pane="bottomRight" activeCell="H75" sqref="H75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2018-ko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181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42">
        <v>6253802.3231899962</v>
      </c>
      <c r="D70" s="242">
        <v>6821950.7949599996</v>
      </c>
      <c r="E70" s="242">
        <v>482960.55312000017</v>
      </c>
      <c r="F70" s="242">
        <v>416732.07596999966</v>
      </c>
      <c r="G70" s="242">
        <v>38223.213960000001</v>
      </c>
      <c r="H70" s="242">
        <v>14013668.961199995</v>
      </c>
      <c r="I70" s="242">
        <v>8885.2564600000005</v>
      </c>
      <c r="J70" s="242">
        <v>192240.16224999999</v>
      </c>
      <c r="K70" s="242">
        <v>201125.41871</v>
      </c>
      <c r="L70" s="242">
        <v>118938.58834</v>
      </c>
      <c r="M70" s="242">
        <v>1316530</v>
      </c>
      <c r="N70" s="242">
        <v>1435468.58834</v>
      </c>
      <c r="O70" s="243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42">
        <v>6570557.3140999991</v>
      </c>
      <c r="D74" s="242">
        <v>7770645.6968299998</v>
      </c>
      <c r="E74" s="242">
        <v>455707.13682999997</v>
      </c>
      <c r="F74" s="242">
        <v>443102.89715999924</v>
      </c>
      <c r="G74" s="242">
        <v>3715.0359699999999</v>
      </c>
      <c r="H74" s="242">
        <v>15243728.080889998</v>
      </c>
      <c r="I74" s="242">
        <v>2350.9009000000001</v>
      </c>
      <c r="J74" s="242">
        <v>149753.74503000002</v>
      </c>
      <c r="K74" s="242">
        <v>152104.64593000003</v>
      </c>
      <c r="L74" s="242">
        <v>82686.961230000001</v>
      </c>
      <c r="M74" s="242">
        <v>1162335.2333200001</v>
      </c>
      <c r="N74" s="242">
        <v>1245022.1945500001</v>
      </c>
      <c r="O74" s="243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205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206</v>
      </c>
      <c r="C77" s="86">
        <v>5455513.4812199995</v>
      </c>
      <c r="D77" s="86">
        <v>5183915.5974799991</v>
      </c>
      <c r="E77" s="86">
        <v>247558.33224999998</v>
      </c>
      <c r="F77" s="86">
        <v>940055.72470999975</v>
      </c>
      <c r="G77" s="86">
        <v>3137.6605799999998</v>
      </c>
      <c r="H77" s="86">
        <v>11830180.796239996</v>
      </c>
      <c r="I77" s="86">
        <v>14382.014740000001</v>
      </c>
      <c r="J77" s="86">
        <v>45715.32043</v>
      </c>
      <c r="K77" s="86">
        <v>60097.335169999998</v>
      </c>
      <c r="L77" s="86">
        <v>74992.874750000003</v>
      </c>
      <c r="M77" s="86">
        <v>1178624</v>
      </c>
      <c r="N77" s="86">
        <v>1253616.87475</v>
      </c>
      <c r="O77" s="87">
        <v>13143895.006159997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208</v>
      </c>
      <c r="C78" s="242">
        <v>7309835.2339999992</v>
      </c>
      <c r="D78" s="242">
        <v>7651520.3588299993</v>
      </c>
      <c r="E78" s="242">
        <v>439362.48152999999</v>
      </c>
      <c r="F78" s="242">
        <v>247075.89910000004</v>
      </c>
      <c r="G78" s="242">
        <v>4124.6017499999998</v>
      </c>
      <c r="H78" s="242">
        <v>15651918.575209998</v>
      </c>
      <c r="I78" s="242">
        <v>15465.331269999999</v>
      </c>
      <c r="J78" s="242">
        <v>122866.4636</v>
      </c>
      <c r="K78" s="242">
        <v>138331.79487000001</v>
      </c>
      <c r="L78" s="242">
        <v>83416.933619999996</v>
      </c>
      <c r="M78" s="242">
        <v>1457896.5279999999</v>
      </c>
      <c r="N78" s="242">
        <v>1541313.46162</v>
      </c>
      <c r="O78" s="243">
        <v>17331563.831699997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3.9" customHeight="1" x14ac:dyDescent="0.25">
      <c r="A79" s="75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255" x14ac:dyDescent="0.3">
      <c r="B80" s="309" t="s">
        <v>27</v>
      </c>
      <c r="C80" s="309"/>
    </row>
  </sheetData>
  <mergeCells count="1">
    <mergeCell ref="B80:C80"/>
  </mergeCells>
  <phoneticPr fontId="0" type="noConversion"/>
  <hyperlinks>
    <hyperlink ref="B80:C8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2018-ko 4. hiruhilabetea</v>
      </c>
    </row>
    <row r="2" spans="1:9" ht="17.399999999999999" x14ac:dyDescent="0.2">
      <c r="A2" s="165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204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7" t="s">
        <v>59</v>
      </c>
      <c r="C6" s="308"/>
      <c r="D6" s="96"/>
      <c r="E6" s="188">
        <f>'[1]Magnitudes presup GV-DDFF'!E6</f>
        <v>15651918.575209998</v>
      </c>
      <c r="F6"/>
      <c r="G6" s="188">
        <f>'[1]Magnitudes presup GV-DDFF'!G6</f>
        <v>15243728.080889998</v>
      </c>
      <c r="H6"/>
      <c r="I6" s="248">
        <f>'[1]Magnitudes presup GV-DDFF'!I6</f>
        <v>2.6777602706762993</v>
      </c>
    </row>
    <row r="7" spans="1:9" ht="19.5" customHeight="1" x14ac:dyDescent="0.25">
      <c r="A7" s="96"/>
      <c r="B7" s="299" t="s">
        <v>60</v>
      </c>
      <c r="C7" s="300"/>
      <c r="D7" s="96"/>
      <c r="E7" s="189">
        <f>'[1]Magnitudes presup GV-DDFF'!E7</f>
        <v>13689051.199520003</v>
      </c>
      <c r="F7"/>
      <c r="G7" s="189">
        <f>'[1]Magnitudes presup GV-DDFF'!G7</f>
        <v>13711106.521400001</v>
      </c>
      <c r="H7"/>
      <c r="I7" s="249">
        <f>'[1]Magnitudes presup GV-DDFF'!I7</f>
        <v>-0.16085734470500102</v>
      </c>
    </row>
    <row r="8" spans="1:9" ht="13.2" x14ac:dyDescent="0.25">
      <c r="A8" s="96"/>
      <c r="B8" s="169"/>
      <c r="C8" s="170" t="s">
        <v>61</v>
      </c>
      <c r="D8" s="96"/>
      <c r="E8" s="190">
        <f>'[1]Magnitudes presup GV-DDFF'!E8</f>
        <v>2418719.4115999998</v>
      </c>
      <c r="F8"/>
      <c r="G8" s="190">
        <f>'[1]Magnitudes presup GV-DDFF'!G8</f>
        <v>2383998.1724399999</v>
      </c>
      <c r="H8"/>
      <c r="I8" s="194">
        <f>'[1]Magnitudes presup GV-DDFF'!I8</f>
        <v>1.4564289336037151</v>
      </c>
    </row>
    <row r="9" spans="1:9" ht="13.2" x14ac:dyDescent="0.25">
      <c r="A9" s="96"/>
      <c r="B9" s="169"/>
      <c r="C9" s="170" t="s">
        <v>62</v>
      </c>
      <c r="D9" s="96"/>
      <c r="E9" s="190">
        <f>'[1]Magnitudes presup GV-DDFF'!E9</f>
        <v>4104193.3244500002</v>
      </c>
      <c r="F9"/>
      <c r="G9" s="190">
        <f>'[1]Magnitudes presup GV-DDFF'!G9</f>
        <v>4051150.4326199996</v>
      </c>
      <c r="H9"/>
      <c r="I9" s="194">
        <f>'[1]Magnitudes presup GV-DDFF'!I9</f>
        <v>1.3093291081688108</v>
      </c>
    </row>
    <row r="10" spans="1:9" ht="13.2" x14ac:dyDescent="0.25">
      <c r="A10" s="96"/>
      <c r="B10" s="169"/>
      <c r="C10" s="170" t="s">
        <v>63</v>
      </c>
      <c r="D10" s="96"/>
      <c r="E10" s="190">
        <f>'[1]Magnitudes presup GV-DDFF'!E10</f>
        <v>218889.81821</v>
      </c>
      <c r="F10"/>
      <c r="G10" s="190">
        <f>'[1]Magnitudes presup GV-DDFF'!G10</f>
        <v>227407.75625000001</v>
      </c>
      <c r="H10"/>
      <c r="I10" s="194">
        <f>'[1]Magnitudes presup GV-DDFF'!I10</f>
        <v>-3.7456673336312418</v>
      </c>
    </row>
    <row r="11" spans="1:9" ht="13.2" x14ac:dyDescent="0.25">
      <c r="A11" s="96"/>
      <c r="B11" s="169"/>
      <c r="C11" s="170" t="s">
        <v>64</v>
      </c>
      <c r="D11" s="96"/>
      <c r="E11" s="190">
        <f>'[1]Magnitudes presup GV-DDFF'!E11</f>
        <v>6947248.6452600025</v>
      </c>
      <c r="F11"/>
      <c r="G11" s="190">
        <f>'[1]Magnitudes presup GV-DDFF'!G11</f>
        <v>7048550.1600900013</v>
      </c>
      <c r="H11"/>
      <c r="I11" s="194">
        <f>'[1]Magnitudes presup GV-DDFF'!I11</f>
        <v>-1.4371964805412585</v>
      </c>
    </row>
    <row r="12" spans="1:9" ht="19.5" customHeight="1" x14ac:dyDescent="0.25">
      <c r="A12" s="96"/>
      <c r="B12" s="299" t="s">
        <v>65</v>
      </c>
      <c r="C12" s="300"/>
      <c r="D12" s="96"/>
      <c r="E12" s="189">
        <f>'[1]Magnitudes presup GV-DDFF'!E12</f>
        <v>1962867.3756899945</v>
      </c>
      <c r="F12"/>
      <c r="G12" s="189">
        <f>'[1]Magnitudes presup GV-DDFF'!G12</f>
        <v>1532621.5594899971</v>
      </c>
      <c r="H12"/>
      <c r="I12" s="249">
        <f>'[1]Magnitudes presup GV-DDFF'!I12</f>
        <v>28.072541035059452</v>
      </c>
    </row>
    <row r="13" spans="1:9" ht="19.5" customHeight="1" x14ac:dyDescent="0.25">
      <c r="A13" s="96"/>
      <c r="B13" s="299" t="s">
        <v>66</v>
      </c>
      <c r="C13" s="300"/>
      <c r="D13" s="96"/>
      <c r="E13" s="191">
        <f>'[1]Magnitudes presup GV-DDFF'!E13</f>
        <v>138331.79487000001</v>
      </c>
      <c r="F13"/>
      <c r="G13" s="191">
        <f>'[1]Magnitudes presup GV-DDFF'!G13</f>
        <v>152104.64593000003</v>
      </c>
      <c r="H13"/>
      <c r="I13" s="249">
        <f>'[1]Magnitudes presup GV-DDFF'!I13</f>
        <v>-9.0548523194606485</v>
      </c>
    </row>
    <row r="14" spans="1:9" ht="19.5" customHeight="1" x14ac:dyDescent="0.25">
      <c r="A14" s="96"/>
      <c r="B14" s="299" t="s">
        <v>67</v>
      </c>
      <c r="C14" s="300"/>
      <c r="D14" s="96"/>
      <c r="E14" s="191">
        <f>'[1]Magnitudes presup GV-DDFF'!E14</f>
        <v>1268966.83513</v>
      </c>
      <c r="F14"/>
      <c r="G14" s="191">
        <f>'[1]Magnitudes presup GV-DDFF'!G14</f>
        <v>1274698.1792899999</v>
      </c>
      <c r="H14"/>
      <c r="I14" s="249">
        <f>'[1]Magnitudes presup GV-DDFF'!I14</f>
        <v>-0.44962362487974694</v>
      </c>
    </row>
    <row r="15" spans="1:9" ht="13.2" x14ac:dyDescent="0.25">
      <c r="A15" s="96"/>
      <c r="B15" s="168"/>
      <c r="C15" s="170" t="s">
        <v>68</v>
      </c>
      <c r="D15" s="96"/>
      <c r="E15" s="190">
        <f>'[1]Magnitudes presup GV-DDFF'!E15</f>
        <v>422584.69173000002</v>
      </c>
      <c r="F15"/>
      <c r="G15" s="190">
        <f>'[1]Magnitudes presup GV-DDFF'!G15</f>
        <v>394642.26957999996</v>
      </c>
      <c r="H15"/>
      <c r="I15" s="194">
        <f>'[1]Magnitudes presup GV-DDFF'!I15</f>
        <v>7.0804433036881553</v>
      </c>
    </row>
    <row r="16" spans="1:9" ht="13.2" x14ac:dyDescent="0.25">
      <c r="A16" s="96"/>
      <c r="B16" s="168"/>
      <c r="C16" s="170" t="s">
        <v>69</v>
      </c>
      <c r="D16" s="96"/>
      <c r="E16" s="190">
        <f>'[1]Magnitudes presup GV-DDFF'!E16</f>
        <v>846382.14340000006</v>
      </c>
      <c r="F16"/>
      <c r="G16" s="190">
        <f>'[1]Magnitudes presup GV-DDFF'!G16</f>
        <v>880055.90970999992</v>
      </c>
      <c r="H16"/>
      <c r="I16" s="194">
        <f>'[1]Magnitudes presup GV-DDFF'!I16</f>
        <v>-3.8263212528277024</v>
      </c>
    </row>
    <row r="17" spans="1:11" ht="19.5" customHeight="1" x14ac:dyDescent="0.25">
      <c r="A17" s="96"/>
      <c r="B17" s="301" t="s">
        <v>169</v>
      </c>
      <c r="C17" s="302"/>
      <c r="D17" s="96"/>
      <c r="E17" s="189">
        <f>'[1]Magnitudes presup GV-DDFF'!E17</f>
        <v>832232.33542999439</v>
      </c>
      <c r="F17"/>
      <c r="G17" s="189">
        <f>'[1]Magnitudes presup GV-DDFF'!G17</f>
        <v>410028.02612999734</v>
      </c>
      <c r="H17"/>
      <c r="I17" s="249">
        <f>'[1]Magnitudes presup GV-DDFF'!I17</f>
        <v>102.96962217069017</v>
      </c>
      <c r="J17" s="197"/>
      <c r="K17" s="196"/>
    </row>
    <row r="18" spans="1:11" ht="19.5" customHeight="1" x14ac:dyDescent="0.25">
      <c r="A18" s="96"/>
      <c r="B18" s="299" t="s">
        <v>70</v>
      </c>
      <c r="C18" s="300"/>
      <c r="D18" s="96"/>
      <c r="E18" s="189">
        <f>'[1]Magnitudes presup GV-DDFF'!E18</f>
        <v>-127440.04712999999</v>
      </c>
      <c r="F18"/>
      <c r="G18" s="189">
        <f>'[1]Magnitudes presup GV-DDFF'!G18</f>
        <v>-153015.36213999998</v>
      </c>
      <c r="H18"/>
      <c r="I18" s="249" t="str">
        <f>'[1]Magnitudes presup GV-DDFF'!I18</f>
        <v xml:space="preserve">  -</v>
      </c>
    </row>
    <row r="19" spans="1:11" ht="13.2" x14ac:dyDescent="0.25">
      <c r="A19" s="96"/>
      <c r="B19" s="168"/>
      <c r="C19" s="170" t="s">
        <v>71</v>
      </c>
      <c r="D19" s="96"/>
      <c r="E19" s="190">
        <f>'[1]Magnitudes presup GV-DDFF'!E19</f>
        <v>83416.933619999996</v>
      </c>
      <c r="F19"/>
      <c r="G19" s="190">
        <f>'[1]Magnitudes presup GV-DDFF'!G19</f>
        <v>82686.961230000001</v>
      </c>
      <c r="H19"/>
      <c r="I19" s="194">
        <f>'[1]Magnitudes presup GV-DDFF'!I19</f>
        <v>0.88281438710695603</v>
      </c>
    </row>
    <row r="20" spans="1:11" ht="13.2" x14ac:dyDescent="0.25">
      <c r="A20" s="96"/>
      <c r="B20" s="168"/>
      <c r="C20" s="170" t="s">
        <v>72</v>
      </c>
      <c r="D20" s="96"/>
      <c r="E20" s="190">
        <f>'[1]Magnitudes presup GV-DDFF'!E20</f>
        <v>210856.98074999999</v>
      </c>
      <c r="F20"/>
      <c r="G20" s="190">
        <f>'[1]Magnitudes presup GV-DDFF'!G20</f>
        <v>235702.32337</v>
      </c>
      <c r="H20"/>
      <c r="I20" s="194">
        <f>'[1]Magnitudes presup GV-DDFF'!I20</f>
        <v>-10.540983332183096</v>
      </c>
    </row>
    <row r="21" spans="1:11" ht="19.5" customHeight="1" x14ac:dyDescent="0.25">
      <c r="A21" s="96"/>
      <c r="B21" s="299" t="s">
        <v>73</v>
      </c>
      <c r="C21" s="300"/>
      <c r="D21" s="96"/>
      <c r="E21" s="189">
        <f>'[1]Magnitudes presup GV-DDFF'!E21</f>
        <v>-25553.724050000077</v>
      </c>
      <c r="F21"/>
      <c r="G21" s="189">
        <f>'[1]Magnitudes presup GV-DDFF'!G21</f>
        <v>254363.21166000003</v>
      </c>
      <c r="H21"/>
      <c r="I21" s="249">
        <f>'[1]Magnitudes presup GV-DDFF'!I21</f>
        <v>-110.04615560687172</v>
      </c>
    </row>
    <row r="22" spans="1:11" ht="13.2" x14ac:dyDescent="0.25">
      <c r="A22" s="96"/>
      <c r="B22" s="168"/>
      <c r="C22" s="170" t="s">
        <v>74</v>
      </c>
      <c r="D22" s="96"/>
      <c r="E22" s="190">
        <f>'[1]Magnitudes presup GV-DDFF'!E22</f>
        <v>1457896.5279999999</v>
      </c>
      <c r="F22"/>
      <c r="G22" s="190">
        <f>'[1]Magnitudes presup GV-DDFF'!G22</f>
        <v>1162335.2333200001</v>
      </c>
      <c r="H22"/>
      <c r="I22" s="194">
        <f>'[1]Magnitudes presup GV-DDFF'!I22</f>
        <v>25.42823156412306</v>
      </c>
    </row>
    <row r="23" spans="1:11" ht="13.2" x14ac:dyDescent="0.25">
      <c r="A23" s="96"/>
      <c r="B23" s="168"/>
      <c r="C23" s="170" t="s">
        <v>75</v>
      </c>
      <c r="D23" s="96"/>
      <c r="E23" s="192">
        <f>'[1]Magnitudes presup GV-DDFF'!E23</f>
        <v>1483450.25205</v>
      </c>
      <c r="F23"/>
      <c r="G23" s="192">
        <f>'[1]Magnitudes presup GV-DDFF'!G23</f>
        <v>907972.02166000009</v>
      </c>
      <c r="H23"/>
      <c r="I23" s="194">
        <f>'[1]Magnitudes presup GV-DDFF'!I23</f>
        <v>63.380612690893457</v>
      </c>
    </row>
    <row r="24" spans="1:11" ht="19.5" customHeight="1" x14ac:dyDescent="0.25">
      <c r="A24" s="96"/>
      <c r="B24" s="299" t="s">
        <v>76</v>
      </c>
      <c r="C24" s="300"/>
      <c r="D24" s="96"/>
      <c r="E24" s="189">
        <f>'[1]Magnitudes presup GV-DDFF'!E24</f>
        <v>679238.56424999435</v>
      </c>
      <c r="F24"/>
      <c r="G24" s="189">
        <f>'[1]Magnitudes presup GV-DDFF'!G24</f>
        <v>511375.87564999738</v>
      </c>
      <c r="H24"/>
      <c r="I24" s="249">
        <f>'[1]Magnitudes presup GV-DDFF'!I24</f>
        <v>32.825695656180656</v>
      </c>
    </row>
    <row r="25" spans="1:11" ht="13.2" x14ac:dyDescent="0.25">
      <c r="A25" s="96"/>
      <c r="B25" s="168"/>
      <c r="C25" s="170" t="s">
        <v>77</v>
      </c>
      <c r="D25" s="96"/>
      <c r="E25" s="190">
        <f>'[1]Magnitudes presup GV-DDFF'!E25</f>
        <v>1249736.211570004</v>
      </c>
      <c r="F25"/>
      <c r="G25" s="190">
        <f>'[1]Magnitudes presup GV-DDFF'!G25</f>
        <v>1240932.5923400018</v>
      </c>
      <c r="H25"/>
      <c r="I25" s="194">
        <f>'[1]Magnitudes presup GV-DDFF'!I25</f>
        <v>0.70943573279844685</v>
      </c>
    </row>
    <row r="26" spans="1:11" ht="13.2" x14ac:dyDescent="0.25">
      <c r="A26" s="96"/>
      <c r="B26" s="168"/>
      <c r="C26" s="170" t="s">
        <v>78</v>
      </c>
      <c r="D26" s="96"/>
      <c r="E26" s="190">
        <f>'[1]Magnitudes presup GV-DDFF'!E26</f>
        <v>703428.23224999756</v>
      </c>
      <c r="F26"/>
      <c r="G26" s="190">
        <f>'[1]Magnitudes presup GV-DDFF'!G26</f>
        <v>674811.94914999977</v>
      </c>
      <c r="H26"/>
      <c r="I26" s="194">
        <f>'[1]Magnitudes presup GV-DDFF'!I26</f>
        <v>4.2406307618060302</v>
      </c>
    </row>
    <row r="27" spans="1:11" ht="30" customHeight="1" x14ac:dyDescent="0.25">
      <c r="A27" s="96"/>
      <c r="B27" s="304" t="s">
        <v>79</v>
      </c>
      <c r="C27" s="305"/>
      <c r="D27" s="96"/>
      <c r="E27" s="193">
        <f>'[1]Magnitudes presup GV-DDFF'!E27</f>
        <v>1225546.5435700007</v>
      </c>
      <c r="F27"/>
      <c r="G27" s="193">
        <f>'[1]Magnitudes presup GV-DDFF'!G27</f>
        <v>1077496.5188399996</v>
      </c>
      <c r="H27"/>
      <c r="I27" s="250">
        <f>'[1]Magnitudes presup GV-DDFF'!I27</f>
        <v>13.740185897712909</v>
      </c>
    </row>
    <row r="28" spans="1:11" ht="14.4" customHeight="1" x14ac:dyDescent="0.2">
      <c r="B28" s="303"/>
      <c r="C28" s="303"/>
      <c r="D28" s="303"/>
      <c r="E28" s="303"/>
      <c r="F28" s="303"/>
      <c r="G28" s="303"/>
      <c r="H28" s="303"/>
      <c r="I28" s="303"/>
    </row>
    <row r="29" spans="1:11" ht="18" customHeight="1" x14ac:dyDescent="0.2">
      <c r="C29" s="310" t="s">
        <v>27</v>
      </c>
      <c r="D29" s="310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D32"/>
  <sheetViews>
    <sheetView showGridLines="0" showZeros="0" zoomScale="99" zoomScaleNormal="99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2018-ko 4. hiruhilabetea</v>
      </c>
    </row>
    <row r="2" spans="2:30" ht="27" customHeight="1" x14ac:dyDescent="0.25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79" t="s">
        <v>30</v>
      </c>
      <c r="C5" s="280"/>
      <c r="D5" s="281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3" t="s">
        <v>203</v>
      </c>
      <c r="T5" s="280"/>
      <c r="U5" s="281"/>
    </row>
    <row r="6" spans="2:30" s="13" customFormat="1" ht="24" customHeight="1" x14ac:dyDescent="0.25">
      <c r="B6" s="282"/>
      <c r="C6" s="283"/>
      <c r="D6" s="284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89">
        <v>2018</v>
      </c>
      <c r="O6" s="290"/>
      <c r="P6" s="291">
        <v>2017</v>
      </c>
      <c r="Q6" s="292"/>
      <c r="R6"/>
      <c r="S6" s="282"/>
      <c r="T6" s="283"/>
      <c r="U6" s="284"/>
    </row>
    <row r="7" spans="2:30" s="13" customFormat="1" ht="12.75" customHeight="1" x14ac:dyDescent="0.25">
      <c r="B7" s="285"/>
      <c r="C7" s="286"/>
      <c r="D7" s="287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f>'[1]gastos GV'!F9</f>
        <v>2093090.5649999999</v>
      </c>
      <c r="G9" s="37">
        <f>'[1]gastos GV'!G9</f>
        <v>2043783.91</v>
      </c>
      <c r="H9" s="40">
        <f>'[1]gastos GV'!H9</f>
        <v>2043741.912</v>
      </c>
      <c r="I9" s="219"/>
      <c r="J9" s="34">
        <f>'[1]gastos GV'!J9</f>
        <v>2061297.8981500003</v>
      </c>
      <c r="K9" s="37">
        <f>'[1]gastos GV'!K9</f>
        <v>2020970.7442599998</v>
      </c>
      <c r="L9" s="40">
        <f>'[1]gastos GV'!L9</f>
        <v>2020944.7326399996</v>
      </c>
      <c r="M9"/>
      <c r="N9" s="43">
        <f t="shared" ref="N9:O16" si="0">IF(+$F9=0," ",+G9/$F9*100)</f>
        <v>97.644313350578784</v>
      </c>
      <c r="O9" s="44">
        <f t="shared" si="0"/>
        <v>97.642306843994589</v>
      </c>
      <c r="P9" s="44">
        <f t="shared" ref="P9:Q14" si="1">IF(+$J9=0," ",+K9/$J9*100)</f>
        <v>98.043603793212341</v>
      </c>
      <c r="Q9" s="45">
        <f t="shared" si="1"/>
        <v>98.04234188827256</v>
      </c>
      <c r="R9"/>
      <c r="S9" s="43">
        <f t="shared" ref="S9:U16" si="2">IF(+J9=0," ",(+F9/J9-1)*100)</f>
        <v>1.5423615809502023</v>
      </c>
      <c r="T9" s="44">
        <f t="shared" si="2"/>
        <v>1.1288221665154863</v>
      </c>
      <c r="U9" s="45">
        <f t="shared" si="2"/>
        <v>1.1280456606163503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f>'[1]gastos GV'!F10</f>
        <v>3589178.753</v>
      </c>
      <c r="G10" s="37">
        <f>'[1]gastos GV'!G10</f>
        <v>3524471.1359999999</v>
      </c>
      <c r="H10" s="40">
        <f>'[1]gastos GV'!H10</f>
        <v>3221836.2340000002</v>
      </c>
      <c r="I10" s="219"/>
      <c r="J10" s="34">
        <f>'[1]gastos GV'!J10</f>
        <v>3507149.1818200001</v>
      </c>
      <c r="K10" s="37">
        <f>'[1]gastos GV'!K10</f>
        <v>3448880.7535499996</v>
      </c>
      <c r="L10" s="40">
        <f>'[1]gastos GV'!L10</f>
        <v>3122887.8391</v>
      </c>
      <c r="M10"/>
      <c r="N10" s="43">
        <f t="shared" si="0"/>
        <v>98.197146995091444</v>
      </c>
      <c r="O10" s="44">
        <f t="shared" si="0"/>
        <v>89.765276563811199</v>
      </c>
      <c r="P10" s="44">
        <f t="shared" si="1"/>
        <v>98.338581416152863</v>
      </c>
      <c r="Q10" s="45">
        <f t="shared" si="1"/>
        <v>89.043484528348699</v>
      </c>
      <c r="R10"/>
      <c r="S10" s="43">
        <f t="shared" si="2"/>
        <v>2.3389244918698093</v>
      </c>
      <c r="T10" s="44">
        <f t="shared" si="2"/>
        <v>2.1917366198351163</v>
      </c>
      <c r="U10" s="45">
        <f t="shared" si="2"/>
        <v>3.1684901923508368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f>'[1]gastos GV'!F11</f>
        <v>195287.42499999999</v>
      </c>
      <c r="G11" s="37">
        <f>'[1]gastos GV'!G11</f>
        <v>180110.524</v>
      </c>
      <c r="H11" s="40">
        <f>'[1]gastos GV'!H11</f>
        <v>180046.99900000001</v>
      </c>
      <c r="I11" s="219"/>
      <c r="J11" s="34">
        <f>'[1]gastos GV'!J11</f>
        <v>186936.54053999999</v>
      </c>
      <c r="K11" s="37">
        <f>'[1]gastos GV'!K11</f>
        <v>185398.24828</v>
      </c>
      <c r="L11" s="252">
        <f>'[1]gastos GV'!L11</f>
        <v>185371.83594000002</v>
      </c>
      <c r="M11"/>
      <c r="N11" s="43">
        <f t="shared" si="0"/>
        <v>92.228428942621377</v>
      </c>
      <c r="O11" s="44">
        <f t="shared" si="0"/>
        <v>92.195899966421308</v>
      </c>
      <c r="P11" s="44">
        <f t="shared" si="1"/>
        <v>99.177104564171159</v>
      </c>
      <c r="Q11" s="45">
        <f t="shared" si="1"/>
        <v>99.162975523415582</v>
      </c>
      <c r="R11"/>
      <c r="S11" s="131">
        <f t="shared" si="2"/>
        <v>4.4672295934636175</v>
      </c>
      <c r="T11" s="132">
        <f>IF(+AA11&gt;10000,"-",(+G11/K11-1)*100)</f>
        <v>-2.8520896659250727</v>
      </c>
      <c r="U11" s="133">
        <f>IF(+AC11&gt;10000,"-",(+H11/L11-1)*100)</f>
        <v>-2.8725166975869576</v>
      </c>
      <c r="W11" s="9"/>
      <c r="X11" s="9"/>
      <c r="Y11" s="9"/>
      <c r="Z11" s="10"/>
      <c r="AA11" s="19">
        <f>IF(+K11=0," ",(+G11/K11-1)*100)</f>
        <v>-2.8520896659250727</v>
      </c>
      <c r="AB11" s="20"/>
      <c r="AC11" s="19">
        <f>IF(+L11=0," ",(+H11/L11-1)*100)</f>
        <v>-2.8725166975869576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f>'[1]gastos GV'!F12</f>
        <v>3535432.95</v>
      </c>
      <c r="G12" s="37">
        <f>'[1]gastos GV'!G12</f>
        <v>3383589.102</v>
      </c>
      <c r="H12" s="40">
        <f>'[1]gastos GV'!H12</f>
        <v>3181511.3360000001</v>
      </c>
      <c r="I12" s="219"/>
      <c r="J12" s="34">
        <f>'[1]gastos GV'!J12</f>
        <v>3600821.0038900003</v>
      </c>
      <c r="K12" s="37">
        <f>'[1]gastos GV'!K12</f>
        <v>3509834.6214099997</v>
      </c>
      <c r="L12" s="40">
        <f>'[1]gastos GV'!L12</f>
        <v>3293817.6753099998</v>
      </c>
      <c r="M12"/>
      <c r="N12" s="43">
        <f t="shared" si="0"/>
        <v>95.705084776109246</v>
      </c>
      <c r="O12" s="44">
        <f t="shared" si="0"/>
        <v>89.989299217228819</v>
      </c>
      <c r="P12" s="44">
        <f t="shared" si="1"/>
        <v>97.473176745478114</v>
      </c>
      <c r="Q12" s="45">
        <f t="shared" si="1"/>
        <v>91.474074155634455</v>
      </c>
      <c r="R12"/>
      <c r="S12" s="43">
        <f t="shared" si="2"/>
        <v>-1.8159206975120634</v>
      </c>
      <c r="T12" s="44">
        <f t="shared" si="2"/>
        <v>-3.5969079181082164</v>
      </c>
      <c r="U12" s="45">
        <f t="shared" si="2"/>
        <v>-3.409610075015157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f>'[1]gastos GV'!F13</f>
        <v>309988.83100000001</v>
      </c>
      <c r="G13" s="37">
        <f>'[1]gastos GV'!G13</f>
        <v>178621.628</v>
      </c>
      <c r="H13" s="40">
        <f>'[1]gastos GV'!H13</f>
        <v>133507.80300000001</v>
      </c>
      <c r="I13" s="219"/>
      <c r="J13" s="34">
        <f>'[1]gastos GV'!J13</f>
        <v>497546.07818000001</v>
      </c>
      <c r="K13" s="37">
        <f>'[1]gastos GV'!K13</f>
        <v>202005.91898999998</v>
      </c>
      <c r="L13" s="40">
        <f>'[1]gastos GV'!L13</f>
        <v>147532.71998000002</v>
      </c>
      <c r="M13"/>
      <c r="N13" s="43">
        <f t="shared" si="0"/>
        <v>57.621956063313775</v>
      </c>
      <c r="O13" s="44">
        <f t="shared" si="0"/>
        <v>43.068584945242755</v>
      </c>
      <c r="P13" s="44">
        <f t="shared" si="1"/>
        <v>40.600444430981767</v>
      </c>
      <c r="Q13" s="45">
        <f t="shared" si="1"/>
        <v>29.652071727641331</v>
      </c>
      <c r="R13"/>
      <c r="S13" s="43">
        <f t="shared" si="2"/>
        <v>-37.696457756450528</v>
      </c>
      <c r="T13" s="44">
        <f t="shared" si="2"/>
        <v>-11.576042477823423</v>
      </c>
      <c r="U13" s="45">
        <f t="shared" si="2"/>
        <v>-9.50630950334358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f>'[1]gastos GV'!F14</f>
        <v>742590.15500000003</v>
      </c>
      <c r="G14" s="37">
        <f>'[1]gastos GV'!G14</f>
        <v>694347.19799999997</v>
      </c>
      <c r="H14" s="40">
        <f>'[1]gastos GV'!H14</f>
        <v>474091.47200000001</v>
      </c>
      <c r="I14" s="219"/>
      <c r="J14" s="34">
        <f>'[1]gastos GV'!J14</f>
        <v>732257.74856000009</v>
      </c>
      <c r="K14" s="37">
        <f>'[1]gastos GV'!K14</f>
        <v>697675.08358999994</v>
      </c>
      <c r="L14" s="40">
        <f>'[1]gastos GV'!L14</f>
        <v>479650.66424999991</v>
      </c>
      <c r="M14"/>
      <c r="N14" s="43">
        <f t="shared" si="0"/>
        <v>93.503420874196735</v>
      </c>
      <c r="O14" s="44">
        <f t="shared" si="0"/>
        <v>63.842951432610896</v>
      </c>
      <c r="P14" s="44">
        <f t="shared" si="1"/>
        <v>95.277255168960977</v>
      </c>
      <c r="Q14" s="45">
        <f t="shared" si="1"/>
        <v>65.50298241203221</v>
      </c>
      <c r="R14"/>
      <c r="S14" s="43">
        <f t="shared" si="2"/>
        <v>1.4110340874260219</v>
      </c>
      <c r="T14" s="44">
        <f t="shared" si="2"/>
        <v>-0.47699647991953364</v>
      </c>
      <c r="U14" s="45">
        <f t="shared" si="2"/>
        <v>-1.1590085585918009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f>'[1]gastos GV'!F15</f>
        <v>110861.484</v>
      </c>
      <c r="G15" s="37">
        <f>'[1]gastos GV'!G15</f>
        <v>97619.278000000006</v>
      </c>
      <c r="H15" s="40">
        <f>'[1]gastos GV'!H15</f>
        <v>97199.758000000002</v>
      </c>
      <c r="I15" s="219"/>
      <c r="J15" s="34">
        <f>'[1]gastos GV'!J15</f>
        <v>138657.84384000002</v>
      </c>
      <c r="K15" s="37">
        <f>'[1]gastos GV'!K15</f>
        <v>104945.44999000001</v>
      </c>
      <c r="L15" s="40">
        <f>'[1]gastos GV'!L15</f>
        <v>104530.63931</v>
      </c>
      <c r="M15"/>
      <c r="N15" s="43">
        <f t="shared" si="0"/>
        <v>88.05517883920804</v>
      </c>
      <c r="O15" s="44">
        <f t="shared" si="0"/>
        <v>87.676760668294861</v>
      </c>
      <c r="P15" s="44">
        <f>IF(+$F15=0," ",+K15/$J15*100)</f>
        <v>75.686630545833822</v>
      </c>
      <c r="Q15" s="45">
        <f>IF(+$F15=0," ",+L15/$J15*100)</f>
        <v>75.387469194039923</v>
      </c>
      <c r="R15"/>
      <c r="S15" s="43">
        <f t="shared" si="2"/>
        <v>-20.046727303847867</v>
      </c>
      <c r="T15" s="44">
        <f t="shared" si="2"/>
        <v>-6.9809334189315457</v>
      </c>
      <c r="U15" s="45">
        <f t="shared" si="2"/>
        <v>-7.0131411788836973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f>'[1]gastos GV'!F16</f>
        <v>1215004.0490000001</v>
      </c>
      <c r="G16" s="37">
        <f>'[1]gastos GV'!G16</f>
        <v>1215003.048</v>
      </c>
      <c r="H16" s="252">
        <f>'[1]gastos GV'!H16</f>
        <v>1215003.048</v>
      </c>
      <c r="I16" s="219"/>
      <c r="J16" s="34">
        <f>'[1]gastos GV'!J16</f>
        <v>788384.30799999996</v>
      </c>
      <c r="K16" s="37">
        <f>'[1]gastos GV'!K16</f>
        <v>654023.30734000006</v>
      </c>
      <c r="L16" s="37">
        <f>'[1]gastos GV'!L16</f>
        <v>654023.30734000006</v>
      </c>
      <c r="M16"/>
      <c r="N16" s="43">
        <f t="shared" si="0"/>
        <v>99.999917613443273</v>
      </c>
      <c r="O16" s="44">
        <f t="shared" si="0"/>
        <v>99.999917613443273</v>
      </c>
      <c r="P16" s="44">
        <f>IF(+$J16=0," ",+K16/$J16*100)</f>
        <v>82.957423264695436</v>
      </c>
      <c r="Q16" s="45">
        <f>IF(+$J16=0," ",+L16/$J16*100)</f>
        <v>82.957423264695436</v>
      </c>
      <c r="R16"/>
      <c r="S16" s="43">
        <f t="shared" si="2"/>
        <v>54.113170020121728</v>
      </c>
      <c r="T16" s="44">
        <f t="shared" si="2"/>
        <v>85.773661942045962</v>
      </c>
      <c r="U16" s="45">
        <f t="shared" si="2"/>
        <v>85.773661942045962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12">
        <f>+F9+F10+F11+F12+F13+F14+F15+F16</f>
        <v>11791434.211999999</v>
      </c>
      <c r="G18" s="39">
        <f>+G9+G10+G11+G12+G13+G14+G15+G16</f>
        <v>11317545.824000003</v>
      </c>
      <c r="H18" s="313">
        <f>+H9+H10+H11+H12+H13+H14+H15+H16</f>
        <v>10546938.561999997</v>
      </c>
      <c r="I18"/>
      <c r="J18" s="312">
        <f>+J9+J10+J11+J12+J13+J14+J15+J16</f>
        <v>11513050.602980001</v>
      </c>
      <c r="K18" s="39">
        <f>+K9+K10+K11+K12+K13+K14+K15+K16</f>
        <v>10823734.127409998</v>
      </c>
      <c r="L18" s="313">
        <f>+L9+L10+L11+L12+L13+L14+L15+L16</f>
        <v>10008759.413869997</v>
      </c>
      <c r="M18"/>
      <c r="N18" s="49">
        <f>IF(+$F18=0," ",+G18/$F18*100)</f>
        <v>95.98107932012438</v>
      </c>
      <c r="O18" s="50">
        <f>IF(+$F18=0," ",+H18/$F18*100)</f>
        <v>89.445765225628833</v>
      </c>
      <c r="P18" s="50">
        <f>IF(+$J18=0," ",+K18/$J18*100)</f>
        <v>94.012738245139118</v>
      </c>
      <c r="Q18" s="51">
        <f>IF(+$J18=0," ",+L18/$J18*100)</f>
        <v>86.934034766418577</v>
      </c>
      <c r="R18"/>
      <c r="S18" s="49">
        <f>IF(+J18=0," ",(+F18/J18-1)*100)</f>
        <v>2.4179830230915744</v>
      </c>
      <c r="T18" s="50">
        <f>IF(+K18=0," ",(+G18/K18-1)*100)</f>
        <v>4.5623043838399324</v>
      </c>
      <c r="U18" s="51">
        <f>IF(+L18=0," ",(+H18/L18-1)*100)</f>
        <v>5.3770814730964345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f>SUM(F9,F10,F11,F12)</f>
        <v>9412989.693</v>
      </c>
      <c r="G20" s="37">
        <f>SUM(G9,G10,G11,G12)</f>
        <v>9131954.6720000003</v>
      </c>
      <c r="H20" s="40">
        <f>SUM(H9,H10,H11,H12)</f>
        <v>8627136.4809999987</v>
      </c>
      <c r="I20"/>
      <c r="J20" s="34">
        <f>SUM(J9,J10,J11,J12)</f>
        <v>9356204.624400001</v>
      </c>
      <c r="K20" s="37">
        <f>SUM(K9,K10,K11,K12)</f>
        <v>9165084.3674999997</v>
      </c>
      <c r="L20" s="40">
        <f>SUM(L9,L10,L11,L12)</f>
        <v>8623022.0829899982</v>
      </c>
      <c r="M20"/>
      <c r="N20" s="43">
        <f t="shared" ref="N20:O22" si="3">IF(+$F20=0," ",+G20/$F20*100)</f>
        <v>97.014391493395635</v>
      </c>
      <c r="O20" s="44">
        <f t="shared" si="3"/>
        <v>91.651396234031751</v>
      </c>
      <c r="P20" s="44">
        <f t="shared" ref="P20:Q22" si="4">IF(+$J20=0," ",+K20/$J20*100)</f>
        <v>97.957288616779721</v>
      </c>
      <c r="Q20" s="45">
        <f t="shared" si="4"/>
        <v>92.163675647944459</v>
      </c>
      <c r="R20"/>
      <c r="S20" s="43">
        <f t="shared" ref="S20:U22" si="5">IF(+J20=0," ",(+F20/J20-1)*100)</f>
        <v>0.60692418432053419</v>
      </c>
      <c r="T20" s="44">
        <f t="shared" si="5"/>
        <v>-0.36147725619940507</v>
      </c>
      <c r="U20" s="45">
        <f t="shared" si="5"/>
        <v>4.7714107309504428E-2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f>SUM(F13,F14)</f>
        <v>1052578.986</v>
      </c>
      <c r="G21" s="37">
        <f>SUM(G13,G14)</f>
        <v>872968.826</v>
      </c>
      <c r="H21" s="40">
        <f>SUM(H13,H14)</f>
        <v>607599.27500000002</v>
      </c>
      <c r="I21"/>
      <c r="J21" s="34">
        <f>SUM(J13,J14)</f>
        <v>1229803.8267400002</v>
      </c>
      <c r="K21" s="37">
        <f>SUM(K13,K14)</f>
        <v>899681.00257999985</v>
      </c>
      <c r="L21" s="40">
        <f>SUM(L13,L14)</f>
        <v>627183.38422999997</v>
      </c>
      <c r="M21"/>
      <c r="N21" s="43">
        <f t="shared" si="3"/>
        <v>82.936182235353868</v>
      </c>
      <c r="O21" s="44">
        <f t="shared" si="3"/>
        <v>57.724815247261638</v>
      </c>
      <c r="P21" s="44">
        <f t="shared" si="4"/>
        <v>73.156464715588058</v>
      </c>
      <c r="Q21" s="45">
        <f t="shared" si="4"/>
        <v>50.998652841449996</v>
      </c>
      <c r="R21"/>
      <c r="S21" s="43">
        <f t="shared" si="5"/>
        <v>-14.410822025964332</v>
      </c>
      <c r="T21" s="44">
        <f t="shared" si="5"/>
        <v>-2.9690719825580136</v>
      </c>
      <c r="U21" s="45">
        <f t="shared" si="5"/>
        <v>-3.1225491175987607</v>
      </c>
    </row>
    <row r="22" spans="2:23" s="8" customFormat="1" ht="18" customHeight="1" x14ac:dyDescent="0.25">
      <c r="B22" s="31"/>
      <c r="C22" s="15" t="s">
        <v>46</v>
      </c>
      <c r="D22" s="25"/>
      <c r="E22"/>
      <c r="F22" s="251">
        <f>+F15+F16</f>
        <v>1325865.5330000001</v>
      </c>
      <c r="G22" s="37">
        <f>+G15+G16</f>
        <v>1312622.3259999999</v>
      </c>
      <c r="H22" s="252">
        <f>+H15+H16</f>
        <v>1312202.8059999999</v>
      </c>
      <c r="I22"/>
      <c r="J22" s="251">
        <f>+J15+J16</f>
        <v>927042.15183999995</v>
      </c>
      <c r="K22" s="37">
        <f>+K15+K16</f>
        <v>758968.75733000005</v>
      </c>
      <c r="L22" s="252">
        <f>+L15+L16</f>
        <v>758553.94665000006</v>
      </c>
      <c r="M22"/>
      <c r="N22" s="43">
        <f t="shared" si="3"/>
        <v>99.00116515058393</v>
      </c>
      <c r="O22" s="44">
        <f t="shared" si="3"/>
        <v>98.969523932861733</v>
      </c>
      <c r="P22" s="44">
        <f t="shared" si="4"/>
        <v>81.869929627643515</v>
      </c>
      <c r="Q22" s="45">
        <f t="shared" si="4"/>
        <v>81.825184016111535</v>
      </c>
      <c r="R22"/>
      <c r="S22" s="43">
        <f t="shared" si="5"/>
        <v>43.021062242791494</v>
      </c>
      <c r="T22" s="44">
        <f t="shared" si="5"/>
        <v>72.948136971766147</v>
      </c>
      <c r="U22" s="45">
        <f t="shared" si="5"/>
        <v>72.98740739469855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314">
        <f>+F20+F21+F22</f>
        <v>11791434.211999999</v>
      </c>
      <c r="G24" s="55">
        <f>+G20+G21+G22</f>
        <v>11317545.823999999</v>
      </c>
      <c r="H24" s="315">
        <f>+H20+H21+H22</f>
        <v>10546938.561999999</v>
      </c>
      <c r="I24"/>
      <c r="J24" s="54">
        <f>SUM(J20,J21,J22)</f>
        <v>11513050.602980001</v>
      </c>
      <c r="K24" s="55">
        <f>SUM(K20,K21,K22)</f>
        <v>10823734.12741</v>
      </c>
      <c r="L24" s="56">
        <f>SUM(L20,L21,L22)</f>
        <v>10008759.413869997</v>
      </c>
      <c r="M24"/>
      <c r="N24" s="57">
        <f>IF(+$F24=0," ",+G24/$F24*100)</f>
        <v>95.981079320124351</v>
      </c>
      <c r="O24" s="58">
        <f>IF(+$F24=0," ",+H24/$F24*100)</f>
        <v>89.445765225628847</v>
      </c>
      <c r="P24" s="58">
        <f>IF(+$J24=0," ",+K24/$J24*100)</f>
        <v>94.012738245139133</v>
      </c>
      <c r="Q24" s="59">
        <f>IF(+$J24=0," ",+L24/$J24*100)</f>
        <v>86.934034766418577</v>
      </c>
      <c r="R24"/>
      <c r="S24" s="57">
        <f>IF(+J24=0," ",(+F24/J24-1)*100)</f>
        <v>2.4179830230915744</v>
      </c>
      <c r="T24" s="58">
        <f>IF(+K24=0," ",(+G24/K24-1)*100)</f>
        <v>4.5623043838398658</v>
      </c>
      <c r="U24" s="59">
        <f>IF(+L24=0," ",(+H24/L24-1)*100)</f>
        <v>5.3770814730964567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topLeftCell="B1" zoomScale="93" zoomScaleNormal="93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2018-ko 4. hiruhilabetea</v>
      </c>
    </row>
    <row r="2" spans="2:24" s="4" customFormat="1" ht="27" customHeight="1" x14ac:dyDescent="0.25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79" t="s">
        <v>48</v>
      </c>
      <c r="C5" s="280"/>
      <c r="D5" s="281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3" t="s">
        <v>203</v>
      </c>
      <c r="T5" s="280"/>
      <c r="U5" s="281"/>
    </row>
    <row r="6" spans="2:24" s="13" customFormat="1" ht="24" customHeight="1" x14ac:dyDescent="0.25">
      <c r="B6" s="282"/>
      <c r="C6" s="283"/>
      <c r="D6" s="284"/>
      <c r="E6"/>
      <c r="F6" s="134" t="s">
        <v>32</v>
      </c>
      <c r="G6" s="231" t="s">
        <v>185</v>
      </c>
      <c r="H6" s="106" t="s">
        <v>186</v>
      </c>
      <c r="I6" s="61"/>
      <c r="J6" s="134" t="s">
        <v>32</v>
      </c>
      <c r="K6" s="231" t="s">
        <v>185</v>
      </c>
      <c r="L6" s="106" t="s">
        <v>186</v>
      </c>
      <c r="M6"/>
      <c r="N6" s="295">
        <v>2018</v>
      </c>
      <c r="O6" s="296"/>
      <c r="P6" s="297">
        <v>2017</v>
      </c>
      <c r="Q6" s="298"/>
      <c r="R6"/>
      <c r="S6" s="282"/>
      <c r="T6" s="283"/>
      <c r="U6" s="284"/>
    </row>
    <row r="7" spans="2:24" s="13" customFormat="1" ht="12.75" customHeight="1" x14ac:dyDescent="0.25">
      <c r="B7" s="285"/>
      <c r="C7" s="286"/>
      <c r="D7" s="287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tr">
        <f t="shared" ref="N9:O17" si="0">IF(+$F9=0," ",+G9/$F9*100)</f>
        <v xml:space="preserve"> </v>
      </c>
      <c r="O9" s="44" t="str">
        <f t="shared" si="0"/>
        <v xml:space="preserve"> </v>
      </c>
      <c r="P9" s="44" t="str">
        <f t="shared" ref="P9:Q15" si="1">IF(+$J9=0," ",+K9/$J9*100)</f>
        <v xml:space="preserve"> </v>
      </c>
      <c r="Q9" s="45" t="str">
        <f t="shared" si="1"/>
        <v xml:space="preserve"> </v>
      </c>
      <c r="R9"/>
      <c r="S9" s="43" t="str">
        <f t="shared" ref="S9:U17" si="2">IF(+J9=0," ",(+F9/J9-1)*100)</f>
        <v xml:space="preserve"> </v>
      </c>
      <c r="T9" s="44" t="str">
        <f t="shared" si="2"/>
        <v xml:space="preserve"> </v>
      </c>
      <c r="U9" s="45" t="str">
        <f t="shared" si="2"/>
        <v xml:space="preserve"> 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f>'[1]ingresos GV'!F10</f>
        <v>4200</v>
      </c>
      <c r="G10" s="37">
        <f>'[1]ingresos GV'!G10</f>
        <v>4133.6679999999997</v>
      </c>
      <c r="H10" s="40">
        <f>'[1]ingresos GV'!H10</f>
        <v>3083.587</v>
      </c>
      <c r="I10" s="219"/>
      <c r="J10" s="34">
        <f>'[1]ingresos GV'!J10</f>
        <v>4200</v>
      </c>
      <c r="K10" s="37">
        <f>'[1]ingresos GV'!K10</f>
        <v>3991.7905900000005</v>
      </c>
      <c r="L10" s="40">
        <f>'[1]ingresos GV'!L10</f>
        <v>2924.0457900000001</v>
      </c>
      <c r="M10"/>
      <c r="N10" s="43">
        <f t="shared" si="0"/>
        <v>98.420666666666662</v>
      </c>
      <c r="O10" s="44">
        <f>IF(+$F10=0," ",+H10/$F10*100)</f>
        <v>73.418738095238083</v>
      </c>
      <c r="P10" s="44">
        <f t="shared" si="1"/>
        <v>95.042633095238102</v>
      </c>
      <c r="Q10" s="45">
        <f t="shared" si="1"/>
        <v>69.620137857142865</v>
      </c>
      <c r="R10"/>
      <c r="S10" s="43">
        <f t="shared" si="2"/>
        <v>0</v>
      </c>
      <c r="T10" s="44">
        <f t="shared" si="2"/>
        <v>3.5542297823794256</v>
      </c>
      <c r="U10" s="45">
        <f>IF(+L10=0," ",(+H10/L10-1)*100)</f>
        <v>5.4561802877922672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f>'[1]ingresos GV'!F11</f>
        <v>143171.43400000001</v>
      </c>
      <c r="G11" s="37">
        <f>'[1]ingresos GV'!G11</f>
        <v>170011.15299999999</v>
      </c>
      <c r="H11" s="40">
        <f>'[1]ingresos GV'!H11</f>
        <v>145400.70600000001</v>
      </c>
      <c r="I11" s="219"/>
      <c r="J11" s="34">
        <f>'[1]ingresos GV'!J11</f>
        <v>145368.28842000003</v>
      </c>
      <c r="K11" s="37">
        <f>'[1]ingresos GV'!K11</f>
        <v>178021.76699999999</v>
      </c>
      <c r="L11" s="40">
        <f>'[1]ingresos GV'!L11</f>
        <v>149924.72138000003</v>
      </c>
      <c r="M11"/>
      <c r="N11" s="43">
        <f t="shared" si="0"/>
        <v>118.74656015528906</v>
      </c>
      <c r="O11" s="44">
        <f>IF(+$F11=0," ",+H11/$F11*100)</f>
        <v>101.55706479827533</v>
      </c>
      <c r="P11" s="44">
        <f t="shared" si="1"/>
        <v>122.46258722236385</v>
      </c>
      <c r="Q11" s="45">
        <f t="shared" si="1"/>
        <v>103.13440641664261</v>
      </c>
      <c r="R11"/>
      <c r="S11" s="43">
        <f t="shared" si="2"/>
        <v>-1.5112336011364746</v>
      </c>
      <c r="T11" s="44">
        <f t="shared" si="2"/>
        <v>-4.4997946796022976</v>
      </c>
      <c r="U11" s="45">
        <f>IF(+L11=0," ",(+H11/L11-1)*100)</f>
        <v>-3.0175246205950468</v>
      </c>
      <c r="W11" s="9"/>
      <c r="X11" s="9"/>
    </row>
    <row r="12" spans="2:24" s="8" customFormat="1" ht="18" customHeight="1" x14ac:dyDescent="0.25">
      <c r="B12" s="30">
        <v>4</v>
      </c>
      <c r="C12" s="15" t="s">
        <v>163</v>
      </c>
      <c r="D12" s="24"/>
      <c r="E12"/>
      <c r="F12" s="34">
        <f>'[1]ingresos GV'!F12</f>
        <v>9666024.4649999999</v>
      </c>
      <c r="G12" s="37">
        <f>'[1]ingresos GV'!G12</f>
        <v>10099605.665999999</v>
      </c>
      <c r="H12" s="40">
        <f>'[1]ingresos GV'!H12</f>
        <v>9815497.9000000004</v>
      </c>
      <c r="I12" s="219"/>
      <c r="J12" s="34">
        <f>'[1]ingresos GV'!J12</f>
        <v>9545792.1290399991</v>
      </c>
      <c r="K12" s="37">
        <f>'[1]ingresos GV'!K12</f>
        <v>9944281.6582699995</v>
      </c>
      <c r="L12" s="40">
        <f>'[1]ingresos GV'!L12</f>
        <v>9743041.6865499988</v>
      </c>
      <c r="M12"/>
      <c r="N12" s="43">
        <f t="shared" si="0"/>
        <v>104.48562076963456</v>
      </c>
      <c r="O12" s="44">
        <f>IF(+$F12=0," ",+H12/$F12*100)</f>
        <v>101.54637964699171</v>
      </c>
      <c r="P12" s="44">
        <f t="shared" si="1"/>
        <v>104.17450457587196</v>
      </c>
      <c r="Q12" s="45">
        <f t="shared" si="1"/>
        <v>102.06635085746242</v>
      </c>
      <c r="R12"/>
      <c r="S12" s="43">
        <f t="shared" si="2"/>
        <v>1.2595323084213517</v>
      </c>
      <c r="T12" s="44">
        <f t="shared" si="2"/>
        <v>1.5619429644857963</v>
      </c>
      <c r="U12" s="45">
        <f>IF(+L12=0," ",(+H12/L12-1)*100)</f>
        <v>0.7436713890901725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f>'[1]ingresos GV'!F13</f>
        <v>1455.36</v>
      </c>
      <c r="G13" s="37">
        <f>'[1]ingresos GV'!G13</f>
        <v>1663.2809999999999</v>
      </c>
      <c r="H13" s="40">
        <f>'[1]ingresos GV'!H13</f>
        <v>1651.2339999999999</v>
      </c>
      <c r="I13" s="219"/>
      <c r="J13" s="34">
        <f>'[1]ingresos GV'!J13</f>
        <v>1560.37682</v>
      </c>
      <c r="K13" s="37">
        <f>'[1]ingresos GV'!K13</f>
        <v>2152.1970799999999</v>
      </c>
      <c r="L13" s="40">
        <f>'[1]ingresos GV'!L13</f>
        <v>2110.5425499999997</v>
      </c>
      <c r="M13"/>
      <c r="N13" s="43">
        <f t="shared" si="0"/>
        <v>114.28656827176782</v>
      </c>
      <c r="O13" s="44">
        <f>IF(+$F13=0," ",+H13/$F13*100)</f>
        <v>113.45880057167986</v>
      </c>
      <c r="P13" s="44">
        <f t="shared" si="1"/>
        <v>137.92803458846564</v>
      </c>
      <c r="Q13" s="45">
        <f t="shared" si="1"/>
        <v>135.25851723431779</v>
      </c>
      <c r="R13"/>
      <c r="S13" s="43">
        <f t="shared" si="2"/>
        <v>-6.7302217422071209</v>
      </c>
      <c r="T13" s="44">
        <f t="shared" si="2"/>
        <v>-22.717068271461461</v>
      </c>
      <c r="U13" s="45">
        <f>IF(+L13=0," ",(+H13/L13-1)*100)</f>
        <v>-21.762581853656528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f>'[1]ingresos GV'!F14</f>
        <v>7006.9549999999999</v>
      </c>
      <c r="G14" s="37">
        <f>'[1]ingresos GV'!G14</f>
        <v>12073.880999999999</v>
      </c>
      <c r="H14" s="40">
        <f>'[1]ingresos GV'!H14</f>
        <v>12042.356</v>
      </c>
      <c r="I14" s="219"/>
      <c r="J14" s="34">
        <f>'[1]ingresos GV'!J14</f>
        <v>0</v>
      </c>
      <c r="K14" s="37">
        <f>'[1]ingresos GV'!K14</f>
        <v>177.01770999999999</v>
      </c>
      <c r="L14" s="40">
        <f>'[1]ingresos GV'!L14</f>
        <v>177.01770999999999</v>
      </c>
      <c r="M14"/>
      <c r="N14" s="43">
        <f t="shared" si="0"/>
        <v>172.31280920171457</v>
      </c>
      <c r="O14" s="44">
        <f t="shared" si="0"/>
        <v>171.86289907670306</v>
      </c>
      <c r="P14" s="44" t="str">
        <f t="shared" si="1"/>
        <v xml:space="preserve"> </v>
      </c>
      <c r="Q14" s="45" t="str">
        <f t="shared" si="1"/>
        <v xml:space="preserve"> </v>
      </c>
      <c r="R14"/>
      <c r="S14" s="43" t="str">
        <f t="shared" si="2"/>
        <v xml:space="preserve"> </v>
      </c>
      <c r="T14" s="44">
        <f t="shared" si="2"/>
        <v>6720.7192376401208</v>
      </c>
      <c r="U14" s="45">
        <f>IF(+L14=0," ",(+H14/L14-1)*100)</f>
        <v>6702.9102850782565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f>'[1]ingresos GV'!F15</f>
        <v>214601.712</v>
      </c>
      <c r="G15" s="37">
        <f>'[1]ingresos GV'!G15</f>
        <v>106385.281</v>
      </c>
      <c r="H15" s="40">
        <f>'[1]ingresos GV'!H15</f>
        <v>84304.404999999999</v>
      </c>
      <c r="I15" s="219"/>
      <c r="J15" s="34">
        <f>'[1]ingresos GV'!J15</f>
        <v>398637.90369999997</v>
      </c>
      <c r="K15" s="37">
        <f>'[1]ingresos GV'!K15</f>
        <v>137005.15420000002</v>
      </c>
      <c r="L15" s="40">
        <f>'[1]ingresos GV'!L15</f>
        <v>108976.08403999999</v>
      </c>
      <c r="M15"/>
      <c r="N15" s="43">
        <f t="shared" si="0"/>
        <v>49.573360812704045</v>
      </c>
      <c r="O15" s="44">
        <f t="shared" si="0"/>
        <v>39.284125095889259</v>
      </c>
      <c r="P15" s="44">
        <f t="shared" si="1"/>
        <v>34.368320957031969</v>
      </c>
      <c r="Q15" s="45">
        <f t="shared" si="1"/>
        <v>27.337110452500102</v>
      </c>
      <c r="R15"/>
      <c r="S15" s="43">
        <f t="shared" si="2"/>
        <v>-46.166255138271737</v>
      </c>
      <c r="T15" s="44">
        <f t="shared" si="2"/>
        <v>-22.349431580728087</v>
      </c>
      <c r="U15" s="45">
        <f t="shared" si="2"/>
        <v>-22.639535323130321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f>'[1]ingresos GV'!F16</f>
        <v>110668.186</v>
      </c>
      <c r="G16" s="37">
        <f>'[1]ingresos GV'!G16</f>
        <v>23447.327000000001</v>
      </c>
      <c r="H16" s="40">
        <f>'[1]ingresos GV'!H16</f>
        <v>19495.183000000001</v>
      </c>
      <c r="I16" s="219"/>
      <c r="J16" s="34">
        <f>'[1]ingresos GV'!J16</f>
        <v>46076.298999999999</v>
      </c>
      <c r="K16" s="37">
        <f>'[1]ingresos GV'!K16</f>
        <v>23787.02363</v>
      </c>
      <c r="L16" s="40">
        <f>'[1]ingresos GV'!L16</f>
        <v>15642.085080000003</v>
      </c>
      <c r="M16"/>
      <c r="N16" s="43">
        <f t="shared" si="0"/>
        <v>21.187052799437772</v>
      </c>
      <c r="O16" s="44">
        <f t="shared" si="0"/>
        <v>17.615887369835448</v>
      </c>
      <c r="P16" s="44">
        <f>IF(+$F16=0," ",+K16/$J16*100)</f>
        <v>51.625291410666478</v>
      </c>
      <c r="Q16" s="45">
        <f>IF(+$F16=0," ",+L16/$J16*100)</f>
        <v>33.948223749481279</v>
      </c>
      <c r="R16"/>
      <c r="S16" s="43">
        <f t="shared" si="2"/>
        <v>140.18462507155795</v>
      </c>
      <c r="T16" s="44">
        <f t="shared" si="2"/>
        <v>-1.4280753880093533</v>
      </c>
      <c r="U16" s="45">
        <f t="shared" si="2"/>
        <v>24.632891972481197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f>'[1]ingresos GV'!F17</f>
        <v>1644306.0989999999</v>
      </c>
      <c r="G17" s="37">
        <f>'[1]ingresos GV'!G17</f>
        <v>1273710.5279999999</v>
      </c>
      <c r="H17" s="40">
        <f>'[1]ingresos GV'!H17</f>
        <v>1273710.5279999999</v>
      </c>
      <c r="I17" s="219"/>
      <c r="J17" s="34">
        <f>'[1]ingresos GV'!J17</f>
        <v>1371415.6059999999</v>
      </c>
      <c r="K17" s="37">
        <f>'[1]ingresos GV'!K17</f>
        <v>975047.23332</v>
      </c>
      <c r="L17" s="40">
        <f>'[1]ingresos GV'!L17</f>
        <v>975047.23332</v>
      </c>
      <c r="M17"/>
      <c r="N17" s="43">
        <f t="shared" si="0"/>
        <v>77.461886735968378</v>
      </c>
      <c r="O17" s="44">
        <f t="shared" si="0"/>
        <v>77.461886735968378</v>
      </c>
      <c r="P17" s="44">
        <f>IF(+$J17=0," ",+K17/$J17*100)</f>
        <v>71.097866252515146</v>
      </c>
      <c r="Q17" s="45">
        <f>IF(+$J17=0," ",+L17/$J17*100)</f>
        <v>71.097866252515146</v>
      </c>
      <c r="R17"/>
      <c r="S17" s="43">
        <f t="shared" si="2"/>
        <v>19.898453233731097</v>
      </c>
      <c r="T17" s="44">
        <f t="shared" si="2"/>
        <v>30.630648903342085</v>
      </c>
      <c r="U17" s="45">
        <f t="shared" si="2"/>
        <v>30.630648903342085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12">
        <f>+F10+F11+F12+F13+F14+F15+F16+F17</f>
        <v>11791434.210999999</v>
      </c>
      <c r="G19" s="39">
        <f>+G10+G11+G12+G13+G14+G15+G16+G17</f>
        <v>11691030.784999996</v>
      </c>
      <c r="H19" s="313">
        <f>+H10+H11+H12+H13+H14+H15+H16+H17</f>
        <v>11355185.899</v>
      </c>
      <c r="I19"/>
      <c r="J19" s="39">
        <f>+J10+J11+J12+J13+J14+J15+J16+J17</f>
        <v>11513050.602979999</v>
      </c>
      <c r="K19" s="39">
        <f>+K10+K11+K12+K13+K14+K15+K16+K17</f>
        <v>11264463.841800001</v>
      </c>
      <c r="L19" s="313">
        <f>+L10+L11+L12+L13+L14+L15+L16+L17</f>
        <v>10997843.416419998</v>
      </c>
      <c r="M19"/>
      <c r="N19" s="49">
        <f>IF(+$F19=0," ",+G19/$F19*100)</f>
        <v>99.148505396346636</v>
      </c>
      <c r="O19" s="50">
        <f>IF(+$F19=0," ",+H19/$F19*100)</f>
        <v>96.300294737742504</v>
      </c>
      <c r="P19" s="50">
        <f>IF(+$J19=0," ",+K19/$J19*100)</f>
        <v>97.840826295719964</v>
      </c>
      <c r="Q19" s="51">
        <f>IF(+$J19=0," ",+L19/$J19*100)</f>
        <v>95.525015876967942</v>
      </c>
      <c r="R19"/>
      <c r="S19" s="49">
        <f>IF(+J19=0," ",(+F19/J19-1)*100)</f>
        <v>2.417983014405789</v>
      </c>
      <c r="T19" s="50">
        <f>IF(+K19=0," ",(+G19/K19-1)*100)</f>
        <v>3.7868375201054683</v>
      </c>
      <c r="U19" s="51">
        <f>IF(+L19=0," ",(+H19/L19-1)*100)</f>
        <v>3.2492050400215966</v>
      </c>
    </row>
    <row r="20" spans="2:24" s="4" customFormat="1" ht="5.0999999999999996" customHeight="1" x14ac:dyDescent="0.25">
      <c r="B20" s="29"/>
      <c r="C20" s="14"/>
      <c r="D20" s="27"/>
      <c r="E20"/>
      <c r="F20" s="316"/>
      <c r="G20" s="38"/>
      <c r="H20" s="317"/>
      <c r="I20"/>
      <c r="J20" s="35"/>
      <c r="K20" s="38"/>
      <c r="L20" s="317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251">
        <f>SUM(F9,F10,F11,F12,F13)</f>
        <v>9814851.2589999996</v>
      </c>
      <c r="G21" s="37">
        <f>SUM(G9,G10,G11,G12,G13)</f>
        <v>10275413.767999999</v>
      </c>
      <c r="H21" s="252">
        <f>SUM(H9,H10,H11,H12,H13)</f>
        <v>9965633.4269999992</v>
      </c>
      <c r="I21"/>
      <c r="J21" s="34">
        <f>SUM(J9,J10,J11,J12,J13)</f>
        <v>9696920.7942799982</v>
      </c>
      <c r="K21" s="37">
        <f>SUM(K9,K10,K11,K12,K13)</f>
        <v>10128447.412939999</v>
      </c>
      <c r="L21" s="252">
        <f>SUM(L9,L10,L11,L12,L13)</f>
        <v>9898000.9962699991</v>
      </c>
      <c r="M21"/>
      <c r="N21" s="43">
        <f t="shared" ref="N21:O23" si="3">IF(+$F21=0," ",+G21/$F21*100)</f>
        <v>104.6925062524781</v>
      </c>
      <c r="O21" s="44">
        <f t="shared" si="3"/>
        <v>101.53626544122851</v>
      </c>
      <c r="P21" s="44">
        <f t="shared" ref="P21:Q23" si="4">IF(+$J21=0," ",+K21/$J21*100)</f>
        <v>104.45014069739076</v>
      </c>
      <c r="Q21" s="45">
        <f t="shared" si="4"/>
        <v>102.07365004062541</v>
      </c>
      <c r="R21"/>
      <c r="S21" s="43">
        <f t="shared" ref="S21:U23" si="5">IF(+J21=0," ",(+F21/J21-1)*100)</f>
        <v>1.2161640506496152</v>
      </c>
      <c r="T21" s="44">
        <f t="shared" si="5"/>
        <v>1.4510255033978625</v>
      </c>
      <c r="U21" s="45">
        <f t="shared" si="5"/>
        <v>0.68329383635632457</v>
      </c>
    </row>
    <row r="22" spans="2:24" s="8" customFormat="1" ht="18" customHeight="1" x14ac:dyDescent="0.25">
      <c r="B22" s="31"/>
      <c r="C22" s="15" t="s">
        <v>45</v>
      </c>
      <c r="D22" s="25"/>
      <c r="E22"/>
      <c r="F22" s="251">
        <f>SUM(F14,F15)</f>
        <v>221608.66699999999</v>
      </c>
      <c r="G22" s="37">
        <f>SUM(G14,G15)</f>
        <v>118459.162</v>
      </c>
      <c r="H22" s="252">
        <f>SUM(H14,H15)</f>
        <v>96346.760999999999</v>
      </c>
      <c r="I22"/>
      <c r="J22" s="34">
        <f>SUM(J14,J15)</f>
        <v>398637.90369999997</v>
      </c>
      <c r="K22" s="37">
        <f>SUM(K14,K15)</f>
        <v>137182.17191</v>
      </c>
      <c r="L22" s="252">
        <f>SUM(L14,L15)</f>
        <v>109153.10174999999</v>
      </c>
      <c r="M22"/>
      <c r="N22" s="43">
        <f t="shared" si="3"/>
        <v>53.45420989333418</v>
      </c>
      <c r="O22" s="44">
        <f t="shared" si="3"/>
        <v>43.476079841227509</v>
      </c>
      <c r="P22" s="44">
        <f t="shared" si="4"/>
        <v>34.412726596424761</v>
      </c>
      <c r="Q22" s="45">
        <f t="shared" si="4"/>
        <v>27.381516091892895</v>
      </c>
      <c r="R22"/>
      <c r="S22" s="43">
        <f t="shared" si="5"/>
        <v>-44.408530914116383</v>
      </c>
      <c r="T22" s="44">
        <f t="shared" si="5"/>
        <v>-13.648282170574955</v>
      </c>
      <c r="U22" s="45">
        <f t="shared" si="5"/>
        <v>-11.732457021085052</v>
      </c>
    </row>
    <row r="23" spans="2:24" s="8" customFormat="1" ht="18" customHeight="1" x14ac:dyDescent="0.25">
      <c r="B23" s="31"/>
      <c r="C23" s="15" t="s">
        <v>46</v>
      </c>
      <c r="D23" s="25"/>
      <c r="E23"/>
      <c r="F23" s="251">
        <f>+F16+F17</f>
        <v>1754974.2849999999</v>
      </c>
      <c r="G23" s="37">
        <f t="shared" ref="G23:H23" si="6">+G16+G17</f>
        <v>1297157.855</v>
      </c>
      <c r="H23" s="252">
        <f t="shared" si="6"/>
        <v>1293205.7109999999</v>
      </c>
      <c r="I23"/>
      <c r="J23" s="34">
        <f>+J16+J17</f>
        <v>1417491.9049999998</v>
      </c>
      <c r="K23" s="37">
        <f t="shared" ref="K23:L23" si="7">+K16+K17</f>
        <v>998834.25694999995</v>
      </c>
      <c r="L23" s="252">
        <f t="shared" si="7"/>
        <v>990689.31839999999</v>
      </c>
      <c r="M23"/>
      <c r="N23" s="43">
        <f t="shared" si="3"/>
        <v>73.913211497569037</v>
      </c>
      <c r="O23" s="44">
        <f t="shared" si="3"/>
        <v>73.688014807578782</v>
      </c>
      <c r="P23" s="44">
        <f t="shared" si="4"/>
        <v>70.464900252816619</v>
      </c>
      <c r="Q23" s="45">
        <f t="shared" si="4"/>
        <v>69.890298131896571</v>
      </c>
      <c r="R23"/>
      <c r="S23" s="43">
        <f t="shared" si="5"/>
        <v>23.808416740129481</v>
      </c>
      <c r="T23" s="44">
        <f t="shared" si="5"/>
        <v>29.867177259313159</v>
      </c>
      <c r="U23" s="45">
        <f t="shared" si="5"/>
        <v>30.535949765621282</v>
      </c>
    </row>
    <row r="24" spans="2:24" s="4" customFormat="1" ht="5.0999999999999996" customHeight="1" x14ac:dyDescent="0.25">
      <c r="B24" s="29"/>
      <c r="C24" s="14"/>
      <c r="D24" s="27"/>
      <c r="E24"/>
      <c r="F24" s="316"/>
      <c r="G24" s="38"/>
      <c r="H24" s="317"/>
      <c r="I24"/>
      <c r="J24" s="35"/>
      <c r="K24" s="38"/>
      <c r="L24" s="317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314">
        <f>SUM(F21,F22,F23)</f>
        <v>11791434.210999999</v>
      </c>
      <c r="G25" s="55">
        <f>SUM(G21,G22,G23)</f>
        <v>11691030.785</v>
      </c>
      <c r="H25" s="315">
        <f>SUM(H21,H22,H23)</f>
        <v>11355185.898999998</v>
      </c>
      <c r="I25"/>
      <c r="J25" s="54">
        <f>SUM(J21,J22,J23)</f>
        <v>11513050.602979997</v>
      </c>
      <c r="K25" s="55">
        <f>SUM(K21,K22,K23)</f>
        <v>11264463.841799999</v>
      </c>
      <c r="L25" s="315">
        <f>SUM(L21,L22,L23)</f>
        <v>10997843.416419998</v>
      </c>
      <c r="M25"/>
      <c r="N25" s="57">
        <f>IF(+$F25=0," ",+G25/$F25*100)</f>
        <v>99.14850539634665</v>
      </c>
      <c r="O25" s="58">
        <f>IF(+$F25=0," ",+H25/$F25*100)</f>
        <v>96.300294737742476</v>
      </c>
      <c r="P25" s="58">
        <f>IF(+$J25=0," ",+K25/$J25*100)</f>
        <v>97.840826295719964</v>
      </c>
      <c r="Q25" s="59">
        <f>IF(+$J25=0," ",+L25/$J25*100)</f>
        <v>95.525015876967956</v>
      </c>
      <c r="R25"/>
      <c r="S25" s="57">
        <f>IF(+J25=0," ",(+F25/J25-1)*100)</f>
        <v>2.4179830144058112</v>
      </c>
      <c r="T25" s="58">
        <f>IF(+K25=0," ",(+G25/K25-1)*100)</f>
        <v>3.7868375201055127</v>
      </c>
      <c r="U25" s="59">
        <f>IF(+L25=0," ",(+H25/L25-1)*100)</f>
        <v>3.2492050400215744</v>
      </c>
    </row>
    <row r="26" spans="2:24" ht="6" customHeight="1" x14ac:dyDescent="0.25"/>
    <row r="27" spans="2:24" ht="19.5" customHeight="1" x14ac:dyDescent="0.25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="93" zoomScaleNormal="93" workbookViewId="0">
      <selection activeCell="A2" sqref="A2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2018-ko 4. hiruhilabetea</v>
      </c>
    </row>
    <row r="2" spans="1:9" ht="17.399999999999999" x14ac:dyDescent="0.2">
      <c r="A2" s="165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204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7" t="s">
        <v>59</v>
      </c>
      <c r="C6" s="308"/>
      <c r="D6" s="96"/>
      <c r="E6" s="188">
        <f>'[1]Magnitudes presupuestarias GV'!E6</f>
        <v>10275413.767999999</v>
      </c>
      <c r="F6"/>
      <c r="G6" s="188">
        <f>'[1]Magnitudes presupuestarias GV'!G6</f>
        <v>10128447.412939999</v>
      </c>
      <c r="H6"/>
      <c r="I6" s="248">
        <f>'[1]Magnitudes presupuestarias GV'!I6</f>
        <v>1.4510255033978625</v>
      </c>
    </row>
    <row r="7" spans="1:9" ht="19.5" customHeight="1" x14ac:dyDescent="0.25">
      <c r="A7" s="96"/>
      <c r="B7" s="299" t="s">
        <v>60</v>
      </c>
      <c r="C7" s="300"/>
      <c r="D7" s="96"/>
      <c r="E7" s="189">
        <f>'[1]Magnitudes presupuestarias GV'!E7</f>
        <v>9131954.6720000003</v>
      </c>
      <c r="F7"/>
      <c r="G7" s="189">
        <f>'[1]Magnitudes presupuestarias GV'!G7</f>
        <v>9165084.3674999997</v>
      </c>
      <c r="H7"/>
      <c r="I7" s="249">
        <f>'[1]Magnitudes presupuestarias GV'!I7</f>
        <v>-0.36147725619940507</v>
      </c>
    </row>
    <row r="8" spans="1:9" ht="13.2" x14ac:dyDescent="0.25">
      <c r="A8" s="96"/>
      <c r="B8" s="169"/>
      <c r="C8" s="170" t="s">
        <v>61</v>
      </c>
      <c r="D8" s="96"/>
      <c r="E8" s="190">
        <f>'[1]Magnitudes presupuestarias GV'!E8</f>
        <v>2043783.91</v>
      </c>
      <c r="F8"/>
      <c r="G8" s="190">
        <f>'[1]Magnitudes presupuestarias GV'!G8</f>
        <v>2020970.7442599998</v>
      </c>
      <c r="H8"/>
      <c r="I8" s="194">
        <f>'[1]Magnitudes presupuestarias GV'!I8</f>
        <v>1.1288221665154863</v>
      </c>
    </row>
    <row r="9" spans="1:9" ht="13.2" x14ac:dyDescent="0.25">
      <c r="A9" s="96"/>
      <c r="B9" s="169"/>
      <c r="C9" s="170" t="s">
        <v>62</v>
      </c>
      <c r="D9" s="96"/>
      <c r="E9" s="190">
        <f>'[1]Magnitudes presupuestarias GV'!E9</f>
        <v>3524471.1359999999</v>
      </c>
      <c r="F9"/>
      <c r="G9" s="190">
        <f>'[1]Magnitudes presupuestarias GV'!G9</f>
        <v>3448880.7535499996</v>
      </c>
      <c r="H9"/>
      <c r="I9" s="194">
        <f>'[1]Magnitudes presupuestarias GV'!I9</f>
        <v>2.1917366198351163</v>
      </c>
    </row>
    <row r="10" spans="1:9" ht="13.2" x14ac:dyDescent="0.25">
      <c r="A10" s="96"/>
      <c r="B10" s="169"/>
      <c r="C10" s="170" t="s">
        <v>63</v>
      </c>
      <c r="D10" s="96"/>
      <c r="E10" s="190">
        <f>'[1]Magnitudes presupuestarias GV'!E10</f>
        <v>180110.524</v>
      </c>
      <c r="F10"/>
      <c r="G10" s="190">
        <f>'[1]Magnitudes presupuestarias GV'!G10</f>
        <v>185398.24828</v>
      </c>
      <c r="H10"/>
      <c r="I10" s="194">
        <f>'[1]Magnitudes presupuestarias GV'!I10</f>
        <v>-2.8520896659250727</v>
      </c>
    </row>
    <row r="11" spans="1:9" ht="13.2" x14ac:dyDescent="0.25">
      <c r="A11" s="96"/>
      <c r="B11" s="169"/>
      <c r="C11" s="170" t="s">
        <v>64</v>
      </c>
      <c r="D11" s="96"/>
      <c r="E11" s="190">
        <f>'[1]Magnitudes presupuestarias GV'!E11</f>
        <v>3383589.102</v>
      </c>
      <c r="F11"/>
      <c r="G11" s="190">
        <f>'[1]Magnitudes presupuestarias GV'!G11</f>
        <v>3509834.6214099997</v>
      </c>
      <c r="H11"/>
      <c r="I11" s="194">
        <f>'[1]Magnitudes presupuestarias GV'!I11</f>
        <v>-3.5969079181082164</v>
      </c>
    </row>
    <row r="12" spans="1:9" ht="19.5" customHeight="1" x14ac:dyDescent="0.25">
      <c r="A12" s="96"/>
      <c r="B12" s="299" t="s">
        <v>65</v>
      </c>
      <c r="C12" s="300"/>
      <c r="D12" s="96"/>
      <c r="E12" s="189">
        <f>'[1]Magnitudes presupuestarias GV'!E12</f>
        <v>1143459.095999999</v>
      </c>
      <c r="F12"/>
      <c r="G12" s="189">
        <f>'[1]Magnitudes presupuestarias GV'!G12</f>
        <v>963363.04543999955</v>
      </c>
      <c r="H12"/>
      <c r="I12" s="249">
        <f>'[1]Magnitudes presupuestarias GV'!I12</f>
        <v>18.694515158378699</v>
      </c>
    </row>
    <row r="13" spans="1:9" ht="19.5" customHeight="1" x14ac:dyDescent="0.25">
      <c r="A13" s="96"/>
      <c r="B13" s="299" t="s">
        <v>66</v>
      </c>
      <c r="C13" s="300"/>
      <c r="D13" s="96"/>
      <c r="E13" s="191">
        <f>'[1]Magnitudes presupuestarias GV'!E13</f>
        <v>118459.162</v>
      </c>
      <c r="F13"/>
      <c r="G13" s="191">
        <f>'[1]Magnitudes presupuestarias GV'!G13</f>
        <v>137182.17191</v>
      </c>
      <c r="H13"/>
      <c r="I13" s="249">
        <f>'[1]Magnitudes presupuestarias GV'!I13</f>
        <v>-13.648282170574955</v>
      </c>
    </row>
    <row r="14" spans="1:9" ht="19.5" customHeight="1" x14ac:dyDescent="0.25">
      <c r="A14" s="96"/>
      <c r="B14" s="299" t="s">
        <v>67</v>
      </c>
      <c r="C14" s="300"/>
      <c r="D14" s="96"/>
      <c r="E14" s="191">
        <f>'[1]Magnitudes presupuestarias GV'!E14</f>
        <v>872968.826</v>
      </c>
      <c r="F14"/>
      <c r="G14" s="191">
        <f>'[1]Magnitudes presupuestarias GV'!G14</f>
        <v>899681.00257999985</v>
      </c>
      <c r="H14"/>
      <c r="I14" s="249">
        <f>'[1]Magnitudes presupuestarias GV'!I14</f>
        <v>-2.9690719825580136</v>
      </c>
    </row>
    <row r="15" spans="1:9" ht="13.2" x14ac:dyDescent="0.25">
      <c r="A15" s="96"/>
      <c r="B15" s="168"/>
      <c r="C15" s="170" t="s">
        <v>68</v>
      </c>
      <c r="D15" s="96"/>
      <c r="E15" s="190">
        <f>'[1]Magnitudes presupuestarias GV'!E15</f>
        <v>178621.628</v>
      </c>
      <c r="F15"/>
      <c r="G15" s="190">
        <f>'[1]Magnitudes presupuestarias GV'!G15</f>
        <v>202005.91898999998</v>
      </c>
      <c r="H15"/>
      <c r="I15" s="194">
        <f>'[1]Magnitudes presupuestarias GV'!I15</f>
        <v>-11.576042477823423</v>
      </c>
    </row>
    <row r="16" spans="1:9" ht="13.2" x14ac:dyDescent="0.25">
      <c r="A16" s="96"/>
      <c r="B16" s="168"/>
      <c r="C16" s="170" t="s">
        <v>69</v>
      </c>
      <c r="D16" s="96"/>
      <c r="E16" s="190">
        <f>'[1]Magnitudes presupuestarias GV'!E16</f>
        <v>694347.19799999997</v>
      </c>
      <c r="F16"/>
      <c r="G16" s="190">
        <f>'[1]Magnitudes presupuestarias GV'!G16</f>
        <v>697675.08358999994</v>
      </c>
      <c r="H16"/>
      <c r="I16" s="194">
        <f>'[1]Magnitudes presupuestarias GV'!I16</f>
        <v>-0.47699647991953364</v>
      </c>
    </row>
    <row r="17" spans="1:21" ht="19.5" customHeight="1" x14ac:dyDescent="0.25">
      <c r="A17" s="96"/>
      <c r="B17" s="301" t="s">
        <v>169</v>
      </c>
      <c r="C17" s="302"/>
      <c r="D17" s="96"/>
      <c r="E17" s="189">
        <f>'[1]Magnitudes presupuestarias GV'!E17</f>
        <v>388949.43199999898</v>
      </c>
      <c r="F17"/>
      <c r="G17" s="189">
        <f>'[1]Magnitudes presupuestarias GV'!G17</f>
        <v>200864.21476999973</v>
      </c>
      <c r="H17"/>
      <c r="I17" s="249">
        <f>'[1]Magnitudes presupuestarias GV'!I17</f>
        <v>93.637991936675675</v>
      </c>
    </row>
    <row r="18" spans="1:21" ht="19.5" customHeight="1" x14ac:dyDescent="0.25">
      <c r="A18" s="96"/>
      <c r="B18" s="299" t="s">
        <v>70</v>
      </c>
      <c r="C18" s="300"/>
      <c r="D18" s="96"/>
      <c r="E18" s="189">
        <f>'[1]Magnitudes presupuestarias GV'!E18</f>
        <v>-74171.951000000001</v>
      </c>
      <c r="F18"/>
      <c r="G18" s="189">
        <f>'[1]Magnitudes presupuestarias GV'!G18</f>
        <v>-81158.426360000012</v>
      </c>
      <c r="H18"/>
      <c r="I18" s="249" t="str">
        <f>'[1]Magnitudes presupuestarias GV'!I18</f>
        <v xml:space="preserve"> -</v>
      </c>
    </row>
    <row r="19" spans="1:21" ht="13.2" x14ac:dyDescent="0.25">
      <c r="A19" s="96"/>
      <c r="B19" s="168"/>
      <c r="C19" s="170" t="s">
        <v>71</v>
      </c>
      <c r="D19" s="96"/>
      <c r="E19" s="190">
        <f>'[1]Magnitudes presupuestarias GV'!E19</f>
        <v>23447.327000000001</v>
      </c>
      <c r="F19"/>
      <c r="G19" s="190">
        <f>'[1]Magnitudes presupuestarias GV'!G19</f>
        <v>23787.02363</v>
      </c>
      <c r="H19"/>
      <c r="I19" s="194">
        <f>'[1]Magnitudes presupuestarias GV'!I19</f>
        <v>-1.4280753880093533</v>
      </c>
    </row>
    <row r="20" spans="1:21" ht="13.2" x14ac:dyDescent="0.25">
      <c r="A20" s="96"/>
      <c r="B20" s="168"/>
      <c r="C20" s="170" t="s">
        <v>72</v>
      </c>
      <c r="D20" s="96"/>
      <c r="E20" s="190">
        <f>'[1]Magnitudes presupuestarias GV'!E20</f>
        <v>97619.278000000006</v>
      </c>
      <c r="F20"/>
      <c r="G20" s="190">
        <f>'[1]Magnitudes presupuestarias GV'!G20</f>
        <v>104945.44999000001</v>
      </c>
      <c r="H20"/>
      <c r="I20" s="194">
        <f>'[1]Magnitudes presupuestarias GV'!I20</f>
        <v>-6.9809334189315457</v>
      </c>
    </row>
    <row r="21" spans="1:21" ht="19.5" customHeight="1" x14ac:dyDescent="0.25">
      <c r="A21" s="96"/>
      <c r="B21" s="299" t="s">
        <v>73</v>
      </c>
      <c r="C21" s="300"/>
      <c r="D21" s="96"/>
      <c r="E21" s="189">
        <f>'[1]Magnitudes presupuestarias GV'!E21</f>
        <v>58707.479999999981</v>
      </c>
      <c r="F21"/>
      <c r="G21" s="189">
        <f>'[1]Magnitudes presupuestarias GV'!G21</f>
        <v>321023.92597999994</v>
      </c>
      <c r="H21"/>
      <c r="I21" s="249">
        <f>'[1]Magnitudes presupuestarias GV'!I21</f>
        <v>-81.712428498660401</v>
      </c>
    </row>
    <row r="22" spans="1:21" ht="13.2" x14ac:dyDescent="0.25">
      <c r="A22" s="96"/>
      <c r="B22" s="168"/>
      <c r="C22" s="170" t="s">
        <v>74</v>
      </c>
      <c r="D22" s="96"/>
      <c r="E22" s="190">
        <f>'[1]Magnitudes presupuestarias GV'!E22</f>
        <v>1273710.5279999999</v>
      </c>
      <c r="F22"/>
      <c r="G22" s="190">
        <f>'[1]Magnitudes presupuestarias GV'!G22</f>
        <v>975047.23332</v>
      </c>
      <c r="H22"/>
      <c r="I22" s="194">
        <f>'[1]Magnitudes presupuestarias GV'!I22</f>
        <v>30.630648903342085</v>
      </c>
    </row>
    <row r="23" spans="1:21" ht="13.2" x14ac:dyDescent="0.25">
      <c r="A23" s="96"/>
      <c r="B23" s="168"/>
      <c r="C23" s="170" t="s">
        <v>75</v>
      </c>
      <c r="D23" s="96"/>
      <c r="E23" s="192">
        <f>'[1]Magnitudes presupuestarias GV'!E23</f>
        <v>1215003.048</v>
      </c>
      <c r="F23"/>
      <c r="G23" s="192">
        <f>'[1]Magnitudes presupuestarias GV'!G23</f>
        <v>654023.30734000006</v>
      </c>
      <c r="H23"/>
      <c r="I23" s="194">
        <f>'[1]Magnitudes presupuestarias GV'!I23</f>
        <v>85.773661942045962</v>
      </c>
    </row>
    <row r="24" spans="1:21" ht="19.5" customHeight="1" x14ac:dyDescent="0.25">
      <c r="A24" s="96"/>
      <c r="B24" s="299" t="s">
        <v>76</v>
      </c>
      <c r="C24" s="300"/>
      <c r="D24" s="96"/>
      <c r="E24" s="189">
        <f>'[1]Magnitudes presupuestarias GV'!E24</f>
        <v>373484.96099999896</v>
      </c>
      <c r="F24"/>
      <c r="G24" s="189">
        <f>'[1]Magnitudes presupuestarias GV'!G24</f>
        <v>440729.71438999963</v>
      </c>
      <c r="H24"/>
      <c r="I24" s="249">
        <f>'[1]Magnitudes presupuestarias GV'!I24</f>
        <v>-15.257594665036834</v>
      </c>
    </row>
    <row r="25" spans="1:21" ht="13.2" x14ac:dyDescent="0.25">
      <c r="A25" s="96"/>
      <c r="B25" s="168"/>
      <c r="C25" s="170" t="s">
        <v>77</v>
      </c>
      <c r="D25" s="96"/>
      <c r="E25" s="190">
        <f>'[1]Magnitudes presupuestarias GV'!E25</f>
        <v>770607.26200000569</v>
      </c>
      <c r="F25"/>
      <c r="G25" s="190">
        <f>'[1]Magnitudes presupuestarias GV'!G25</f>
        <v>814974.71354000084</v>
      </c>
      <c r="H25"/>
      <c r="I25" s="194">
        <f>'[1]Magnitudes presupuestarias GV'!I25</f>
        <v>-5.4440279928780306</v>
      </c>
    </row>
    <row r="26" spans="1:21" ht="13.2" x14ac:dyDescent="0.25">
      <c r="A26" s="96"/>
      <c r="B26" s="168"/>
      <c r="C26" s="170" t="s">
        <v>78</v>
      </c>
      <c r="D26" s="96"/>
      <c r="E26" s="190">
        <f>'[1]Magnitudes presupuestarias GV'!E26</f>
        <v>335844.88599999622</v>
      </c>
      <c r="F26"/>
      <c r="G26" s="190">
        <f>'[1]Magnitudes presupuestarias GV'!G26</f>
        <v>266620.42538000271</v>
      </c>
      <c r="H26"/>
      <c r="I26" s="194">
        <f>'[1]Magnitudes presupuestarias GV'!I26</f>
        <v>25.963674959009929</v>
      </c>
    </row>
    <row r="27" spans="1:21" ht="30" customHeight="1" x14ac:dyDescent="0.25">
      <c r="A27" s="96"/>
      <c r="B27" s="304" t="s">
        <v>79</v>
      </c>
      <c r="C27" s="305"/>
      <c r="D27" s="96"/>
      <c r="E27" s="193">
        <f>'[1]Magnitudes presupuestarias GV'!E27</f>
        <v>808247.33700000844</v>
      </c>
      <c r="F27"/>
      <c r="G27" s="193">
        <f>'[1]Magnitudes presupuestarias GV'!G27</f>
        <v>989084.00254999776</v>
      </c>
      <c r="H27"/>
      <c r="I27" s="318">
        <f>'[1]Magnitudes presupuestarias GV'!I27</f>
        <v>-18.283246426366915</v>
      </c>
    </row>
    <row r="28" spans="1:21" s="246" customFormat="1" ht="16.2" customHeight="1" x14ac:dyDescent="0.2">
      <c r="B28" s="303"/>
      <c r="C28" s="303"/>
      <c r="D28" s="303"/>
      <c r="E28" s="303"/>
      <c r="F28" s="303"/>
      <c r="G28" s="303"/>
      <c r="H28" s="303"/>
      <c r="I28" s="303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0"/>
  <sheetViews>
    <sheetView showGridLines="0" showZeros="0" zoomScale="99" zoomScaleNormal="99" workbookViewId="0">
      <pane xSplit="2" ySplit="5" topLeftCell="C58" activePane="bottomRight" state="frozen"/>
      <selection pane="topRight"/>
      <selection pane="bottomLeft"/>
      <selection pane="bottomRight" activeCell="A78" sqref="A78:XFD78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2018-ko 4.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58" t="s">
        <v>172</v>
      </c>
      <c r="C7" s="256">
        <v>840192</v>
      </c>
      <c r="D7" s="256">
        <v>140625</v>
      </c>
      <c r="E7" s="256">
        <v>176867</v>
      </c>
      <c r="F7" s="256">
        <v>1984272</v>
      </c>
      <c r="G7" s="256">
        <v>3141956</v>
      </c>
      <c r="H7" s="256">
        <v>286425</v>
      </c>
      <c r="I7" s="256">
        <v>326963</v>
      </c>
      <c r="J7" s="256">
        <v>613388</v>
      </c>
      <c r="K7" s="256">
        <v>117658</v>
      </c>
      <c r="L7" s="256">
        <v>213456</v>
      </c>
      <c r="M7" s="256">
        <v>331113</v>
      </c>
      <c r="N7" s="257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58" t="s">
        <v>173</v>
      </c>
      <c r="C8" s="256">
        <v>918256</v>
      </c>
      <c r="D8" s="256">
        <v>246469</v>
      </c>
      <c r="E8" s="256">
        <v>174174</v>
      </c>
      <c r="F8" s="256">
        <v>2036006</v>
      </c>
      <c r="G8" s="256">
        <v>3374906</v>
      </c>
      <c r="H8" s="256">
        <v>269861</v>
      </c>
      <c r="I8" s="256">
        <v>361766</v>
      </c>
      <c r="J8" s="256">
        <v>631627</v>
      </c>
      <c r="K8" s="256">
        <v>76154</v>
      </c>
      <c r="L8" s="256">
        <v>179648</v>
      </c>
      <c r="M8" s="256">
        <v>255802</v>
      </c>
      <c r="N8" s="257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58" t="s">
        <v>174</v>
      </c>
      <c r="C9" s="256">
        <v>973395</v>
      </c>
      <c r="D9" s="256">
        <v>262597</v>
      </c>
      <c r="E9" s="256">
        <v>161370</v>
      </c>
      <c r="F9" s="256">
        <v>2056212</v>
      </c>
      <c r="G9" s="256">
        <v>3453574</v>
      </c>
      <c r="H9" s="256">
        <v>224496</v>
      </c>
      <c r="I9" s="256">
        <v>495571</v>
      </c>
      <c r="J9" s="256">
        <v>720067</v>
      </c>
      <c r="K9" s="256">
        <v>83511</v>
      </c>
      <c r="L9" s="256">
        <v>71671</v>
      </c>
      <c r="M9" s="256">
        <v>155182</v>
      </c>
      <c r="N9" s="257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58" t="s">
        <v>175</v>
      </c>
      <c r="C10" s="256">
        <v>1033048</v>
      </c>
      <c r="D10" s="256">
        <v>1313780</v>
      </c>
      <c r="E10" s="256">
        <v>146018</v>
      </c>
      <c r="F10" s="256">
        <v>1134042</v>
      </c>
      <c r="G10" s="256">
        <v>3626887</v>
      </c>
      <c r="H10" s="256">
        <v>218996</v>
      </c>
      <c r="I10" s="256">
        <v>510711</v>
      </c>
      <c r="J10" s="256">
        <v>729707</v>
      </c>
      <c r="K10" s="256">
        <v>101206</v>
      </c>
      <c r="L10" s="256">
        <v>191122</v>
      </c>
      <c r="M10" s="256">
        <v>292328</v>
      </c>
      <c r="N10" s="257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58" t="s">
        <v>176</v>
      </c>
      <c r="C11" s="256">
        <v>1167562</v>
      </c>
      <c r="D11" s="256">
        <v>1367809</v>
      </c>
      <c r="E11" s="256">
        <v>118840</v>
      </c>
      <c r="F11" s="256">
        <v>1188953</v>
      </c>
      <c r="G11" s="256">
        <v>3843164</v>
      </c>
      <c r="H11" s="256">
        <v>201027</v>
      </c>
      <c r="I11" s="256">
        <v>453269</v>
      </c>
      <c r="J11" s="256">
        <v>654296</v>
      </c>
      <c r="K11" s="256">
        <v>175958</v>
      </c>
      <c r="L11" s="256">
        <v>311024</v>
      </c>
      <c r="M11" s="256">
        <v>486982</v>
      </c>
      <c r="N11" s="257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58" t="s">
        <v>177</v>
      </c>
      <c r="C12" s="256">
        <v>1155613</v>
      </c>
      <c r="D12" s="256">
        <v>1470537</v>
      </c>
      <c r="E12" s="256">
        <v>101461</v>
      </c>
      <c r="F12" s="256">
        <v>1304611</v>
      </c>
      <c r="G12" s="256">
        <v>4032222</v>
      </c>
      <c r="H12" s="256">
        <v>221118</v>
      </c>
      <c r="I12" s="256">
        <v>530010</v>
      </c>
      <c r="J12" s="256">
        <v>751128</v>
      </c>
      <c r="K12" s="256">
        <v>183573</v>
      </c>
      <c r="L12" s="256">
        <v>330557</v>
      </c>
      <c r="M12" s="256">
        <v>514130</v>
      </c>
      <c r="N12" s="257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58" t="s">
        <v>178</v>
      </c>
      <c r="C13" s="256">
        <v>1237103</v>
      </c>
      <c r="D13" s="256">
        <v>1638897</v>
      </c>
      <c r="E13" s="256">
        <v>84969</v>
      </c>
      <c r="F13" s="256">
        <v>1392055</v>
      </c>
      <c r="G13" s="256">
        <v>4353025</v>
      </c>
      <c r="H13" s="256">
        <v>229305</v>
      </c>
      <c r="I13" s="256">
        <v>531503</v>
      </c>
      <c r="J13" s="256">
        <v>760809</v>
      </c>
      <c r="K13" s="256">
        <v>220006</v>
      </c>
      <c r="L13" s="256">
        <v>390658</v>
      </c>
      <c r="M13" s="256">
        <v>610664</v>
      </c>
      <c r="N13" s="257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58" t="s">
        <v>179</v>
      </c>
      <c r="C14" s="256">
        <v>1288433</v>
      </c>
      <c r="D14" s="256">
        <v>1817468</v>
      </c>
      <c r="E14" s="256">
        <v>59498</v>
      </c>
      <c r="F14" s="256">
        <v>1591812</v>
      </c>
      <c r="G14" s="256">
        <v>4757212</v>
      </c>
      <c r="H14" s="256">
        <v>233963</v>
      </c>
      <c r="I14" s="256">
        <v>553511</v>
      </c>
      <c r="J14" s="256">
        <v>787474</v>
      </c>
      <c r="K14" s="256">
        <v>259160</v>
      </c>
      <c r="L14" s="256">
        <v>222461</v>
      </c>
      <c r="M14" s="256">
        <v>481620</v>
      </c>
      <c r="N14" s="257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59" t="s">
        <v>180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4">
        <v>1972076.16</v>
      </c>
      <c r="D70" s="234">
        <v>3388325.13</v>
      </c>
      <c r="E70" s="234">
        <v>201624.44200000001</v>
      </c>
      <c r="F70" s="234">
        <v>3308510.96</v>
      </c>
      <c r="G70" s="234">
        <v>8870536.6919999998</v>
      </c>
      <c r="H70" s="234">
        <v>228923.68599999999</v>
      </c>
      <c r="I70" s="234">
        <v>581564.61600000004</v>
      </c>
      <c r="J70" s="234">
        <v>810488.30200000003</v>
      </c>
      <c r="K70" s="234">
        <v>111283.289</v>
      </c>
      <c r="L70" s="234">
        <v>572330.61499999999</v>
      </c>
      <c r="M70" s="234">
        <v>683613.90399999998</v>
      </c>
      <c r="N70" s="235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4">
        <v>2020970.7442599998</v>
      </c>
      <c r="D74" s="234">
        <v>3448880.7535499996</v>
      </c>
      <c r="E74" s="234">
        <v>185398.24828</v>
      </c>
      <c r="F74" s="234">
        <v>3509834.6214099997</v>
      </c>
      <c r="G74" s="234">
        <v>9165084.3674999997</v>
      </c>
      <c r="H74" s="234">
        <v>202005.91898999998</v>
      </c>
      <c r="I74" s="234">
        <v>697675.08358999994</v>
      </c>
      <c r="J74" s="234">
        <v>899681.00257999985</v>
      </c>
      <c r="K74" s="234">
        <v>104945.44999000001</v>
      </c>
      <c r="L74" s="234">
        <v>654023.30734000006</v>
      </c>
      <c r="M74" s="234">
        <v>758968.75733000005</v>
      </c>
      <c r="N74" s="235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205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206</v>
      </c>
      <c r="C77" s="77">
        <v>1454177.7551200001</v>
      </c>
      <c r="D77" s="77">
        <v>2459464.9612199999</v>
      </c>
      <c r="E77" s="77">
        <v>119225.62002000002</v>
      </c>
      <c r="F77" s="77">
        <v>2425467.49144</v>
      </c>
      <c r="G77" s="77">
        <v>6458335.8278000001</v>
      </c>
      <c r="H77" s="77">
        <v>87267.729339999991</v>
      </c>
      <c r="I77" s="77">
        <v>287376.39176999999</v>
      </c>
      <c r="J77" s="77">
        <v>374644.12110999995</v>
      </c>
      <c r="K77" s="77">
        <v>35656.426660000005</v>
      </c>
      <c r="L77" s="77">
        <v>784527.66667000006</v>
      </c>
      <c r="M77" s="77">
        <v>820184.09333000006</v>
      </c>
      <c r="N77" s="78">
        <v>7653164.0422399994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208</v>
      </c>
      <c r="C78" s="234">
        <v>2043783.91</v>
      </c>
      <c r="D78" s="234">
        <v>3524471.1359999999</v>
      </c>
      <c r="E78" s="234">
        <v>180110.524</v>
      </c>
      <c r="F78" s="234">
        <v>3383589.102</v>
      </c>
      <c r="G78" s="234">
        <v>9131954.6720000003</v>
      </c>
      <c r="H78" s="234">
        <v>178621.628</v>
      </c>
      <c r="I78" s="234">
        <v>694347.19799999997</v>
      </c>
      <c r="J78" s="234">
        <v>872968.826</v>
      </c>
      <c r="K78" s="234">
        <v>97619.278000000006</v>
      </c>
      <c r="L78" s="234">
        <v>1215003.048</v>
      </c>
      <c r="M78" s="234">
        <v>1312622.3259999999</v>
      </c>
      <c r="N78" s="235">
        <v>11317545.823999999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3.9" customHeight="1" x14ac:dyDescent="0.25">
      <c r="A79" s="75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0" spans="1:255" ht="17.399999999999999" x14ac:dyDescent="0.25">
      <c r="B80" s="309" t="s">
        <v>27</v>
      </c>
      <c r="C80" s="309"/>
      <c r="E80" s="76"/>
    </row>
  </sheetData>
  <mergeCells count="1">
    <mergeCell ref="B80:C80"/>
  </mergeCells>
  <phoneticPr fontId="0" type="noConversion"/>
  <hyperlinks>
    <hyperlink ref="B80:C8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0"/>
  <sheetViews>
    <sheetView showGridLines="0" showZeros="0" zoomScale="98" zoomScaleNormal="98" workbookViewId="0">
      <pane xSplit="2" ySplit="5" topLeftCell="C60" activePane="bottomRight" state="frozen"/>
      <selection pane="topRight"/>
      <selection pane="bottomLeft"/>
      <selection pane="bottomRight" activeCell="C2" sqref="C2"/>
    </sheetView>
  </sheetViews>
  <sheetFormatPr baseColWidth="10" defaultColWidth="11.44140625" defaultRowHeight="15.6" x14ac:dyDescent="0.3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2018-ko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172</v>
      </c>
      <c r="C7" s="238" t="s">
        <v>181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173</v>
      </c>
      <c r="C8" s="238" t="s">
        <v>181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174</v>
      </c>
      <c r="C9" s="238" t="s">
        <v>181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175</v>
      </c>
      <c r="C10" s="238" t="s">
        <v>181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176</v>
      </c>
      <c r="C11" s="238" t="s">
        <v>181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177</v>
      </c>
      <c r="C12" s="238" t="s">
        <v>181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181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178</v>
      </c>
      <c r="C13" s="238" t="s">
        <v>181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179</v>
      </c>
      <c r="C14" s="238" t="s">
        <v>181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164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168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183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59" t="s">
        <v>187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59" t="s">
        <v>188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189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59" t="s">
        <v>190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59" t="s">
        <v>191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59" t="s">
        <v>192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193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59" t="s">
        <v>194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59" t="s">
        <v>195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59" t="s">
        <v>196</v>
      </c>
      <c r="C69" s="244"/>
      <c r="D69" s="245">
        <v>1818.8050000000001</v>
      </c>
      <c r="E69" s="245">
        <v>62406.675999999999</v>
      </c>
      <c r="F69" s="245">
        <v>6901519.5710000005</v>
      </c>
      <c r="G69" s="245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197</v>
      </c>
      <c r="C70" s="238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42">
        <v>9059499.2750000004</v>
      </c>
      <c r="I70" s="242">
        <v>945.65099999999995</v>
      </c>
      <c r="J70" s="242">
        <v>173210.247</v>
      </c>
      <c r="K70" s="242">
        <v>174155.89800000002</v>
      </c>
      <c r="L70" s="242">
        <v>66574.107000000004</v>
      </c>
      <c r="M70" s="242">
        <v>1106042</v>
      </c>
      <c r="N70" s="242">
        <v>1172616.1070000001</v>
      </c>
      <c r="O70" s="243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59" t="s">
        <v>198</v>
      </c>
      <c r="C71" s="244"/>
      <c r="D71" s="245">
        <v>0</v>
      </c>
      <c r="E71" s="245">
        <v>13703.445</v>
      </c>
      <c r="F71" s="245">
        <v>2311309.551</v>
      </c>
      <c r="G71" s="245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59" t="s">
        <v>199</v>
      </c>
      <c r="C72" s="244">
        <v>0</v>
      </c>
      <c r="D72" s="245">
        <v>561.98900000000003</v>
      </c>
      <c r="E72" s="245">
        <v>37113.754999999997</v>
      </c>
      <c r="F72" s="245">
        <v>4610205.3320000004</v>
      </c>
      <c r="G72" s="245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59" t="s">
        <v>200</v>
      </c>
      <c r="C73" s="244"/>
      <c r="D73" s="245">
        <v>980.38400000000001</v>
      </c>
      <c r="E73" s="245">
        <v>63273.781999999999</v>
      </c>
      <c r="F73" s="245">
        <v>6893070.4419999998</v>
      </c>
      <c r="G73" s="245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201</v>
      </c>
      <c r="C74" s="238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42">
        <v>10128447.412939999</v>
      </c>
      <c r="I74" s="242">
        <v>177.01770999999999</v>
      </c>
      <c r="J74" s="242">
        <v>137005.15420000002</v>
      </c>
      <c r="K74" s="242">
        <v>137182.17191</v>
      </c>
      <c r="L74" s="242">
        <v>23787.02363</v>
      </c>
      <c r="M74" s="242">
        <v>975047.23332</v>
      </c>
      <c r="N74" s="242">
        <v>998834.25694999995</v>
      </c>
      <c r="O74" s="243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59" t="s">
        <v>202</v>
      </c>
      <c r="C75" s="244"/>
      <c r="D75" s="245">
        <v>0</v>
      </c>
      <c r="E75" s="245">
        <v>12906.805</v>
      </c>
      <c r="F75" s="245">
        <v>2416695.7009999999</v>
      </c>
      <c r="G75" s="245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59" t="s">
        <v>205</v>
      </c>
      <c r="C76" s="244">
        <v>0</v>
      </c>
      <c r="D76" s="245">
        <v>866.80207000000007</v>
      </c>
      <c r="E76" s="245">
        <v>34415.63869</v>
      </c>
      <c r="F76" s="245">
        <v>4834620.8338099997</v>
      </c>
      <c r="G76" s="245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59" t="s">
        <v>206</v>
      </c>
      <c r="C77" s="244"/>
      <c r="D77" s="245">
        <v>1615.0881399999998</v>
      </c>
      <c r="E77" s="245">
        <v>51976.279429999995</v>
      </c>
      <c r="F77" s="245">
        <v>7267334.8865200002</v>
      </c>
      <c r="G77" s="245">
        <v>1143.5916599999998</v>
      </c>
      <c r="H77" s="86">
        <v>7322069.8457500003</v>
      </c>
      <c r="I77" s="86">
        <v>11295.75568</v>
      </c>
      <c r="J77" s="86">
        <v>37918.688699999999</v>
      </c>
      <c r="K77" s="86">
        <v>49214.444380000001</v>
      </c>
      <c r="L77" s="86">
        <v>18394.612440000001</v>
      </c>
      <c r="M77" s="86">
        <v>994438</v>
      </c>
      <c r="N77" s="86">
        <v>1012832.6124400001</v>
      </c>
      <c r="O77" s="87">
        <v>8384116.9025699999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54" t="s">
        <v>208</v>
      </c>
      <c r="C78" s="238"/>
      <c r="D78" s="39">
        <v>4133.6679999999997</v>
      </c>
      <c r="E78" s="39">
        <v>170011.15299999999</v>
      </c>
      <c r="F78" s="39">
        <v>10099605.665999999</v>
      </c>
      <c r="G78" s="39">
        <v>1663.2809999999999</v>
      </c>
      <c r="H78" s="242">
        <v>10275413.767999999</v>
      </c>
      <c r="I78" s="242">
        <v>12073.880999999999</v>
      </c>
      <c r="J78" s="242">
        <v>106385.281</v>
      </c>
      <c r="K78" s="242">
        <v>118459.162</v>
      </c>
      <c r="L78" s="242">
        <v>23447.327000000001</v>
      </c>
      <c r="M78" s="242">
        <v>1273710.5279999999</v>
      </c>
      <c r="N78" s="242">
        <v>1297157.855</v>
      </c>
      <c r="O78" s="243">
        <v>11691030.785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3.9" customHeight="1" x14ac:dyDescent="0.25">
      <c r="A79" s="75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255" x14ac:dyDescent="0.3">
      <c r="B80" s="309" t="s">
        <v>27</v>
      </c>
      <c r="C80" s="309"/>
    </row>
  </sheetData>
  <mergeCells count="1">
    <mergeCell ref="B80:C80"/>
  </mergeCells>
  <phoneticPr fontId="0" type="noConversion"/>
  <hyperlinks>
    <hyperlink ref="B80:C8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2018-ko 4. hiruhilabetea</v>
      </c>
    </row>
    <row r="2" spans="2:31" s="4" customFormat="1" ht="27" customHeight="1" x14ac:dyDescent="0.25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79" t="s">
        <v>30</v>
      </c>
      <c r="C5" s="280"/>
      <c r="D5" s="281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3" t="s">
        <v>203</v>
      </c>
      <c r="T5" s="280"/>
      <c r="U5" s="281"/>
      <c r="AA5"/>
      <c r="AB5"/>
      <c r="AC5"/>
      <c r="AD5"/>
      <c r="AE5"/>
    </row>
    <row r="6" spans="2:31" s="13" customFormat="1" ht="24" customHeight="1" x14ac:dyDescent="0.25">
      <c r="B6" s="282"/>
      <c r="C6" s="283"/>
      <c r="D6" s="284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5">
        <v>2018</v>
      </c>
      <c r="O6" s="296"/>
      <c r="P6" s="297">
        <v>2017</v>
      </c>
      <c r="Q6" s="298"/>
      <c r="R6"/>
      <c r="S6" s="282"/>
      <c r="T6" s="283"/>
      <c r="U6" s="284"/>
      <c r="AA6"/>
      <c r="AB6"/>
      <c r="AC6"/>
      <c r="AD6"/>
      <c r="AE6"/>
    </row>
    <row r="7" spans="2:31" s="13" customFormat="1" ht="12.75" customHeight="1" x14ac:dyDescent="0.25">
      <c r="B7" s="285"/>
      <c r="C7" s="286"/>
      <c r="D7" s="287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f>'[1]gastos ddff'!F9</f>
        <v>384535.06446999998</v>
      </c>
      <c r="G9" s="37">
        <f>'[1]gastos ddff'!G9</f>
        <v>374935.50159999996</v>
      </c>
      <c r="H9" s="40">
        <f>'[1]gastos ddff'!H9</f>
        <v>371665.73783</v>
      </c>
      <c r="I9"/>
      <c r="J9" s="34">
        <f>'[1]gastos ddff'!J9</f>
        <v>371874.99674000003</v>
      </c>
      <c r="K9" s="37">
        <f>'[1]gastos ddff'!K9</f>
        <v>363027.42817999999</v>
      </c>
      <c r="L9" s="40">
        <f>'[1]gastos ddff'!L9</f>
        <v>359902.07637999998</v>
      </c>
      <c r="M9"/>
      <c r="N9" s="43">
        <f t="shared" ref="N9:O16" si="0">IF(+$F9=0," ",+G9/$F9*100)</f>
        <v>97.503592323048366</v>
      </c>
      <c r="O9" s="44">
        <f t="shared" si="0"/>
        <v>96.653276169303922</v>
      </c>
      <c r="P9" s="44">
        <f t="shared" ref="P9:Q14" si="1">IF(+$J9=0," ",+K9/$J9*100)</f>
        <v>97.620821878975121</v>
      </c>
      <c r="Q9" s="45">
        <f t="shared" si="1"/>
        <v>96.780391135473138</v>
      </c>
      <c r="R9"/>
      <c r="S9" s="43">
        <f t="shared" ref="S9:U16" si="2">IF(+J9=0," ",(+F9/J9-1)*100)</f>
        <v>3.4043879908525643</v>
      </c>
      <c r="T9" s="44">
        <f t="shared" si="2"/>
        <v>3.2802131452435601</v>
      </c>
      <c r="U9" s="45">
        <f t="shared" si="2"/>
        <v>3.2685728207856757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f>'[1]gastos ddff'!F10</f>
        <v>596642.57319999998</v>
      </c>
      <c r="G10" s="37">
        <f>'[1]gastos ddff'!G10</f>
        <v>579722.18845000002</v>
      </c>
      <c r="H10" s="40">
        <f>'[1]gastos ddff'!H10</f>
        <v>480366.81248999998</v>
      </c>
      <c r="I10"/>
      <c r="J10" s="34">
        <f>'[1]gastos ddff'!J10</f>
        <v>619389.40318000002</v>
      </c>
      <c r="K10" s="37">
        <f>'[1]gastos ddff'!K10</f>
        <v>602269.67906999995</v>
      </c>
      <c r="L10" s="40">
        <f>'[1]gastos ddff'!L10</f>
        <v>511893.90002000006</v>
      </c>
      <c r="M10"/>
      <c r="N10" s="43">
        <f t="shared" si="0"/>
        <v>97.164066811516633</v>
      </c>
      <c r="O10" s="44">
        <f t="shared" si="0"/>
        <v>80.511655397573634</v>
      </c>
      <c r="P10" s="44">
        <f t="shared" si="1"/>
        <v>97.236032127429709</v>
      </c>
      <c r="Q10" s="45">
        <f t="shared" si="1"/>
        <v>82.644923757476548</v>
      </c>
      <c r="R10"/>
      <c r="S10" s="43">
        <f t="shared" si="2"/>
        <v>-3.6724603073956086</v>
      </c>
      <c r="T10" s="44">
        <f t="shared" si="2"/>
        <v>-3.7437532393822082</v>
      </c>
      <c r="U10" s="45">
        <f t="shared" si="2"/>
        <v>-6.1589105728293125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f>'[1]gastos ddff'!F11</f>
        <v>50579.748910000002</v>
      </c>
      <c r="G11" s="37">
        <f>'[1]gastos ddff'!G11</f>
        <v>38779.29421</v>
      </c>
      <c r="H11" s="40">
        <f>'[1]gastos ddff'!H11</f>
        <v>37995.535830000001</v>
      </c>
      <c r="I11"/>
      <c r="J11" s="34">
        <f>'[1]gastos ddff'!J11</f>
        <v>50036.051059999998</v>
      </c>
      <c r="K11" s="37">
        <f>'[1]gastos ddff'!K11</f>
        <v>42009.507969999999</v>
      </c>
      <c r="L11" s="40">
        <f>'[1]gastos ddff'!L11</f>
        <v>41146.164100000002</v>
      </c>
      <c r="M11"/>
      <c r="N11" s="43">
        <f t="shared" si="0"/>
        <v>76.669606009714769</v>
      </c>
      <c r="O11" s="44">
        <f t="shared" si="0"/>
        <v>75.120056245451224</v>
      </c>
      <c r="P11" s="44">
        <f t="shared" si="1"/>
        <v>83.958480095931051</v>
      </c>
      <c r="Q11" s="45">
        <f t="shared" si="1"/>
        <v>82.233036437388279</v>
      </c>
      <c r="R11"/>
      <c r="S11" s="43">
        <f t="shared" si="2"/>
        <v>1.0866122295463354</v>
      </c>
      <c r="T11" s="44">
        <f t="shared" si="2"/>
        <v>-7.6892444498678048</v>
      </c>
      <c r="U11" s="45">
        <f t="shared" si="2"/>
        <v>-7.657161582165573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f>'[1]gastos ddff'!F12</f>
        <v>13651385.337379999</v>
      </c>
      <c r="G12" s="37">
        <f>'[1]gastos ddff'!G12</f>
        <v>13670922.39505</v>
      </c>
      <c r="H12" s="40">
        <f>'[1]gastos ddff'!H12</f>
        <v>13396761.567850001</v>
      </c>
      <c r="I12"/>
      <c r="J12" s="34">
        <f>'[1]gastos ddff'!J12</f>
        <v>13561116.432470001</v>
      </c>
      <c r="K12" s="37">
        <f>'[1]gastos ddff'!K12</f>
        <v>13524532.529130001</v>
      </c>
      <c r="L12" s="40">
        <f>'[1]gastos ddff'!L12</f>
        <v>13275722.98068</v>
      </c>
      <c r="M12"/>
      <c r="N12" s="43">
        <f t="shared" si="0"/>
        <v>100.14311410298049</v>
      </c>
      <c r="O12" s="44">
        <f t="shared" si="0"/>
        <v>98.134813696652515</v>
      </c>
      <c r="P12" s="44">
        <f t="shared" si="1"/>
        <v>99.730229413469189</v>
      </c>
      <c r="Q12" s="45">
        <f t="shared" si="1"/>
        <v>97.895501795805899</v>
      </c>
      <c r="R12"/>
      <c r="S12" s="43">
        <f t="shared" si="2"/>
        <v>0.66564508430784208</v>
      </c>
      <c r="T12" s="44">
        <f t="shared" si="2"/>
        <v>1.0824024091383277</v>
      </c>
      <c r="U12" s="45">
        <f t="shared" si="2"/>
        <v>0.91172878001557489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f>'[1]gastos ddff'!F13</f>
        <v>293126.23441999999</v>
      </c>
      <c r="G13" s="37">
        <f>'[1]gastos ddff'!G13</f>
        <v>243963.06373000002</v>
      </c>
      <c r="H13" s="40">
        <f>'[1]gastos ddff'!H13</f>
        <v>190039.92245000001</v>
      </c>
      <c r="I13"/>
      <c r="J13" s="34">
        <f>'[1]gastos ddff'!J13</f>
        <v>215611.7176</v>
      </c>
      <c r="K13" s="37">
        <f>'[1]gastos ddff'!K13</f>
        <v>192636.35058999999</v>
      </c>
      <c r="L13" s="40">
        <f>'[1]gastos ddff'!L13</f>
        <v>145660.81096999999</v>
      </c>
      <c r="M13"/>
      <c r="N13" s="43">
        <f t="shared" si="0"/>
        <v>83.227986813504558</v>
      </c>
      <c r="O13" s="44">
        <f t="shared" si="0"/>
        <v>64.832109901737809</v>
      </c>
      <c r="P13" s="44">
        <f t="shared" si="1"/>
        <v>89.344100930254811</v>
      </c>
      <c r="Q13" s="45">
        <f t="shared" si="1"/>
        <v>67.557001350097295</v>
      </c>
      <c r="R13"/>
      <c r="S13" s="43">
        <f t="shared" si="2"/>
        <v>35.950975987216019</v>
      </c>
      <c r="T13" s="44">
        <f t="shared" si="2"/>
        <v>26.644355015446642</v>
      </c>
      <c r="U13" s="45">
        <f t="shared" si="2"/>
        <v>30.467434023239282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f>'[1]gastos ddff'!F14</f>
        <v>195040.18126000001</v>
      </c>
      <c r="G14" s="37">
        <f>'[1]gastos ddff'!G14</f>
        <v>154658.52169999998</v>
      </c>
      <c r="H14" s="40">
        <f>'[1]gastos ddff'!H14</f>
        <v>107022.43871999999</v>
      </c>
      <c r="I14"/>
      <c r="J14" s="34">
        <f>'[1]gastos ddff'!J14</f>
        <v>226126.94458000001</v>
      </c>
      <c r="K14" s="37">
        <f>'[1]gastos ddff'!K14</f>
        <v>185974.82791000002</v>
      </c>
      <c r="L14" s="40">
        <f>'[1]gastos ddff'!L14</f>
        <v>150166.51190000001</v>
      </c>
      <c r="M14"/>
      <c r="N14" s="43">
        <f t="shared" si="0"/>
        <v>79.295722912516737</v>
      </c>
      <c r="O14" s="44">
        <f t="shared" si="0"/>
        <v>54.871995108194035</v>
      </c>
      <c r="P14" s="44">
        <f t="shared" si="1"/>
        <v>82.24355052221793</v>
      </c>
      <c r="Q14" s="45">
        <f t="shared" si="1"/>
        <v>66.408057730101049</v>
      </c>
      <c r="R14"/>
      <c r="S14" s="43">
        <f t="shared" si="2"/>
        <v>-13.747483024519447</v>
      </c>
      <c r="T14" s="44">
        <f t="shared" si="2"/>
        <v>-16.839002655324485</v>
      </c>
      <c r="U14" s="45">
        <f t="shared" si="2"/>
        <v>-28.730821961644047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f>'[1]gastos ddff'!F15</f>
        <v>125506.85591</v>
      </c>
      <c r="G15" s="37">
        <f>'[1]gastos ddff'!G15</f>
        <v>113237.70275</v>
      </c>
      <c r="H15" s="40">
        <f>'[1]gastos ddff'!H15</f>
        <v>113237.70275</v>
      </c>
      <c r="I15"/>
      <c r="J15" s="34">
        <f>'[1]gastos ddff'!J15</f>
        <v>131742.45185000001</v>
      </c>
      <c r="K15" s="37">
        <f>'[1]gastos ddff'!K15</f>
        <v>130756.87337999999</v>
      </c>
      <c r="L15" s="40">
        <f>'[1]gastos ddff'!L15</f>
        <v>130756.87337999999</v>
      </c>
      <c r="M15"/>
      <c r="N15" s="43">
        <f t="shared" si="0"/>
        <v>90.224316376152302</v>
      </c>
      <c r="O15" s="44">
        <f t="shared" si="0"/>
        <v>90.224316376152302</v>
      </c>
      <c r="P15" s="44">
        <f>IF(+$F15=0," ",+K15/$J15*100)</f>
        <v>99.251889989779301</v>
      </c>
      <c r="Q15" s="45">
        <f>IF(+$F15=0," ",+L15/$J15*100)</f>
        <v>99.251889989779301</v>
      </c>
      <c r="R15"/>
      <c r="S15" s="43">
        <f t="shared" si="2"/>
        <v>-4.7331713145127852</v>
      </c>
      <c r="T15" s="44">
        <f t="shared" si="2"/>
        <v>-13.39827894101332</v>
      </c>
      <c r="U15" s="45">
        <f t="shared" si="2"/>
        <v>-13.39827894101332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f>'[1]gastos ddff'!F16</f>
        <v>268447.20600000001</v>
      </c>
      <c r="G16" s="37">
        <f>'[1]gastos ddff'!G16</f>
        <v>268447.20405</v>
      </c>
      <c r="H16" s="40">
        <f>'[1]gastos ddff'!H16</f>
        <v>268447.20405</v>
      </c>
      <c r="I16"/>
      <c r="J16" s="34">
        <f>'[1]gastos ddff'!J16</f>
        <v>253948.71600000001</v>
      </c>
      <c r="K16" s="37">
        <f>'[1]gastos ddff'!K16</f>
        <v>253948.71432</v>
      </c>
      <c r="L16" s="40">
        <f>'[1]gastos ddff'!L16</f>
        <v>253948.71432</v>
      </c>
      <c r="M16"/>
      <c r="N16" s="43">
        <f t="shared" si="0"/>
        <v>99.999999273600181</v>
      </c>
      <c r="O16" s="44">
        <f t="shared" si="0"/>
        <v>99.999999273600181</v>
      </c>
      <c r="P16" s="44">
        <f>IF(+$J16=0," ",+K16/$J16*100)</f>
        <v>99.999999338449101</v>
      </c>
      <c r="Q16" s="45">
        <f>IF(+$J16=0," ",+L16/$J16*100)</f>
        <v>99.999999338449101</v>
      </c>
      <c r="R16"/>
      <c r="S16" s="43">
        <f t="shared" si="2"/>
        <v>5.7092196520497351</v>
      </c>
      <c r="T16" s="44">
        <f t="shared" si="2"/>
        <v>5.7092195834984594</v>
      </c>
      <c r="U16" s="45">
        <f t="shared" si="2"/>
        <v>5.7092195834984594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f>SUM(F9,F10,F11,F12,F13,F14,F15,F16)</f>
        <v>15565263.201549999</v>
      </c>
      <c r="G18" s="39">
        <f>SUM(G9,G10,G11,G12,G13,G14,G15,G16)</f>
        <v>15444665.871540001</v>
      </c>
      <c r="H18" s="42">
        <f>SUM(H9,H10,H11,H12,H13,H14,H15,H16)</f>
        <v>14965536.921970002</v>
      </c>
      <c r="I18"/>
      <c r="J18" s="36">
        <f>SUM(J9,J10,J11,J12,J13,J14,J15,J16)</f>
        <v>15429846.713480001</v>
      </c>
      <c r="K18" s="39">
        <f>SUM(K9,K10,K11,K12,K13,K14,K15,K16)</f>
        <v>15295155.91055</v>
      </c>
      <c r="L18" s="42">
        <f>SUM(L9,L10,L11,L12,L13,L14,L15,L16)</f>
        <v>14869198.031749999</v>
      </c>
      <c r="M18"/>
      <c r="N18" s="49">
        <f>IF(+$F18=0," ",+G18/$F18*100)</f>
        <v>99.225214964575798</v>
      </c>
      <c r="O18" s="50">
        <f>IF(+$F18=0," ",+H18/$F18*100)</f>
        <v>96.147021275423882</v>
      </c>
      <c r="P18" s="50">
        <f>IF(+$J18=0," ",+K18/$J18*100)</f>
        <v>99.127076208655197</v>
      </c>
      <c r="Q18" s="51">
        <f>IF(+$J18=0," ",+L18/$J18*100)</f>
        <v>96.366466290036428</v>
      </c>
      <c r="R18"/>
      <c r="S18" s="49">
        <f>IF(+J18=0," ",(+F18/J18-1)*100)</f>
        <v>0.87762691739312615</v>
      </c>
      <c r="T18" s="50">
        <f>IF(+K18=0," ",(+G18/K18-1)*100)</f>
        <v>0.97749877061974466</v>
      </c>
      <c r="U18" s="51">
        <f>IF(+L18=0," ",(+H18/L18-1)*100)</f>
        <v>0.64790912068217743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f>SUM(F9,F10,F11,F12)</f>
        <v>14683142.723959999</v>
      </c>
      <c r="G20" s="37">
        <f>SUM(G9,G10,G11,G12)</f>
        <v>14664359.379310001</v>
      </c>
      <c r="H20" s="40">
        <f>SUM(H9,H10,H11,H12)</f>
        <v>14286789.654000001</v>
      </c>
      <c r="I20"/>
      <c r="J20" s="34">
        <f>SUM(J9,J10,J11,J12)</f>
        <v>14602416.883450001</v>
      </c>
      <c r="K20" s="37">
        <f>SUM(K9,K10,K11,K12)</f>
        <v>14531839.14435</v>
      </c>
      <c r="L20" s="40">
        <f>SUM(L9,L10,L11,L12)</f>
        <v>14188665.12118</v>
      </c>
      <c r="M20"/>
      <c r="N20" s="43">
        <f t="shared" ref="N20:O22" si="3">IF(+$F20=0," ",+G20/$F20*100)</f>
        <v>99.872075447313151</v>
      </c>
      <c r="O20" s="44">
        <f t="shared" si="3"/>
        <v>97.300625094972162</v>
      </c>
      <c r="P20" s="44">
        <f t="shared" ref="P20:Q22" si="4">IF(+$J20=0," ",+K20/$J20*100)</f>
        <v>99.516670838373386</v>
      </c>
      <c r="Q20" s="45">
        <f t="shared" si="4"/>
        <v>97.16655286879984</v>
      </c>
      <c r="R20"/>
      <c r="S20" s="43">
        <f t="shared" ref="S20:U22" si="5">IF(+J20=0," ",(+F20/J20-1)*100)</f>
        <v>0.55282520115893519</v>
      </c>
      <c r="T20" s="44">
        <f t="shared" si="5"/>
        <v>0.91193023569577925</v>
      </c>
      <c r="U20" s="45">
        <f t="shared" si="5"/>
        <v>0.69156986920162478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f>SUM(F13,F14)</f>
        <v>488166.41567999998</v>
      </c>
      <c r="G21" s="37">
        <f>SUM(G13,G14)</f>
        <v>398621.58542999998</v>
      </c>
      <c r="H21" s="40">
        <f>SUM(H13,H14)</f>
        <v>297062.36116999999</v>
      </c>
      <c r="I21"/>
      <c r="J21" s="34">
        <f>SUM(J13,J14)</f>
        <v>441738.66217999998</v>
      </c>
      <c r="K21" s="37">
        <f>SUM(K13,K14)</f>
        <v>378611.17850000004</v>
      </c>
      <c r="L21" s="40">
        <f>SUM(L13,L14)</f>
        <v>295827.32287000003</v>
      </c>
      <c r="M21"/>
      <c r="N21" s="43">
        <f t="shared" si="3"/>
        <v>81.656904823067975</v>
      </c>
      <c r="O21" s="44">
        <f t="shared" si="3"/>
        <v>60.852682943418337</v>
      </c>
      <c r="P21" s="44">
        <f t="shared" si="4"/>
        <v>85.709314333397259</v>
      </c>
      <c r="Q21" s="45">
        <f t="shared" si="4"/>
        <v>66.968854709270644</v>
      </c>
      <c r="R21"/>
      <c r="S21" s="43">
        <f t="shared" si="5"/>
        <v>10.510230929499564</v>
      </c>
      <c r="T21" s="44">
        <f t="shared" si="5"/>
        <v>5.2852129219422839</v>
      </c>
      <c r="U21" s="45">
        <f t="shared" si="5"/>
        <v>0.41748621730341995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f>SUM(F15,F16)</f>
        <v>393954.06190999999</v>
      </c>
      <c r="G22" s="37">
        <f>SUM(G15,G16)</f>
        <v>381684.9068</v>
      </c>
      <c r="H22" s="40">
        <f>SUM(H15,H16)</f>
        <v>381684.9068</v>
      </c>
      <c r="I22"/>
      <c r="J22" s="34">
        <f>SUM(J15,J16)</f>
        <v>385691.16785000003</v>
      </c>
      <c r="K22" s="37">
        <f>SUM(K15,K16)</f>
        <v>384705.58769999997</v>
      </c>
      <c r="L22" s="40">
        <f>SUM(L15,L16)</f>
        <v>384705.58769999997</v>
      </c>
      <c r="M22"/>
      <c r="N22" s="43">
        <f t="shared" si="3"/>
        <v>96.885638124781437</v>
      </c>
      <c r="O22" s="44">
        <f t="shared" si="3"/>
        <v>96.885638124781437</v>
      </c>
      <c r="P22" s="44">
        <f t="shared" si="4"/>
        <v>99.744463904762441</v>
      </c>
      <c r="Q22" s="45">
        <f t="shared" si="4"/>
        <v>99.744463904762441</v>
      </c>
      <c r="R22"/>
      <c r="S22" s="43">
        <f t="shared" si="5"/>
        <v>2.1423601961280792</v>
      </c>
      <c r="T22" s="44">
        <f t="shared" si="5"/>
        <v>-0.78519288426752709</v>
      </c>
      <c r="U22" s="45">
        <f t="shared" si="5"/>
        <v>-0.78519288426752709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f>SUM(F20,F21,F22)</f>
        <v>15565263.201549999</v>
      </c>
      <c r="G24" s="55">
        <f>SUM(G20,G21,G22)</f>
        <v>15444665.871540001</v>
      </c>
      <c r="H24" s="56">
        <f>SUM(H20,H21,H22)</f>
        <v>14965536.92197</v>
      </c>
      <c r="I24"/>
      <c r="J24" s="54">
        <f>SUM(J20,J21,J22)</f>
        <v>15429846.713480001</v>
      </c>
      <c r="K24" s="55">
        <f>SUM(K20,K21,K22)</f>
        <v>15295155.91055</v>
      </c>
      <c r="L24" s="56">
        <f>SUM(L20,L21,L22)</f>
        <v>14869198.031749999</v>
      </c>
      <c r="M24"/>
      <c r="N24" s="57">
        <f>IF(+$F24=0," ",+G24/$F24*100)</f>
        <v>99.225214964575798</v>
      </c>
      <c r="O24" s="58">
        <f>IF(+$F24=0," ",+H24/$F24*100)</f>
        <v>96.147021275423867</v>
      </c>
      <c r="P24" s="58">
        <f>IF(+$J24=0," ",+K24/$J24*100)</f>
        <v>99.127076208655197</v>
      </c>
      <c r="Q24" s="59">
        <f>IF(+$J24=0," ",+L24/$J24*100)</f>
        <v>96.366466290036428</v>
      </c>
      <c r="R24"/>
      <c r="S24" s="57">
        <f>IF(+J24=0," ",(+F24/J24-1)*100)</f>
        <v>0.87762691739312615</v>
      </c>
      <c r="T24" s="58">
        <f>IF(+K24=0," ",(+G24/K24-1)*100)</f>
        <v>0.97749877061974466</v>
      </c>
      <c r="U24" s="59">
        <f>IF(+L24=0," ",(+H24/L24-1)*100)</f>
        <v>0.64790912068215523</v>
      </c>
    </row>
    <row r="25" spans="2:31" ht="6.75" customHeight="1" x14ac:dyDescent="0.25">
      <c r="F25" s="11"/>
      <c r="J25" s="11"/>
    </row>
    <row r="26" spans="2:31" x14ac:dyDescent="0.25">
      <c r="C26" s="310" t="s">
        <v>27</v>
      </c>
      <c r="D26" s="310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="85" zoomScaleNormal="85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2018-ko 4. hiruhilabetea</v>
      </c>
    </row>
    <row r="2" spans="2:24" s="4" customFormat="1" ht="27" customHeight="1" x14ac:dyDescent="0.25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79" t="s">
        <v>48</v>
      </c>
      <c r="C5" s="280"/>
      <c r="D5" s="281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3" t="s">
        <v>203</v>
      </c>
      <c r="T5" s="280"/>
      <c r="U5" s="281"/>
    </row>
    <row r="6" spans="2:24" s="13" customFormat="1" ht="24" customHeight="1" x14ac:dyDescent="0.25">
      <c r="B6" s="282"/>
      <c r="C6" s="283"/>
      <c r="D6" s="284"/>
      <c r="E6"/>
      <c r="F6" s="134" t="s">
        <v>32</v>
      </c>
      <c r="G6" s="231" t="s">
        <v>185</v>
      </c>
      <c r="H6" s="106" t="s">
        <v>186</v>
      </c>
      <c r="I6" s="61"/>
      <c r="J6" s="134" t="s">
        <v>32</v>
      </c>
      <c r="K6" s="231" t="s">
        <v>185</v>
      </c>
      <c r="L6" s="106" t="s">
        <v>186</v>
      </c>
      <c r="M6"/>
      <c r="N6" s="295">
        <v>2018</v>
      </c>
      <c r="O6" s="296"/>
      <c r="P6" s="297">
        <v>2017</v>
      </c>
      <c r="Q6" s="298"/>
      <c r="R6"/>
      <c r="S6" s="282"/>
      <c r="T6" s="283"/>
      <c r="U6" s="284"/>
    </row>
    <row r="7" spans="2:24" s="13" customFormat="1" ht="12.75" customHeight="1" x14ac:dyDescent="0.25">
      <c r="B7" s="285"/>
      <c r="C7" s="286"/>
      <c r="D7" s="287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f>'[1]ingresos ddff'!F9</f>
        <v>7127620.4186700005</v>
      </c>
      <c r="G9" s="37">
        <f>'[1]ingresos ddff'!G9</f>
        <v>7309835.2339999992</v>
      </c>
      <c r="H9" s="40">
        <f>'[1]ingresos ddff'!H9</f>
        <v>7220703.9913899992</v>
      </c>
      <c r="I9"/>
      <c r="J9" s="34">
        <f>'[1]ingresos ddff'!J9</f>
        <v>7050554.5035699997</v>
      </c>
      <c r="K9" s="37">
        <f>'[1]ingresos ddff'!K9</f>
        <v>6570557.3140999991</v>
      </c>
      <c r="L9" s="40">
        <f>'[1]ingresos ddff'!L9</f>
        <v>6470111.7907999996</v>
      </c>
      <c r="M9"/>
      <c r="N9" s="43">
        <f t="shared" ref="N9:O25" si="0">IF(+$F9=0," ",+G9/$F9*100)</f>
        <v>102.55646070675574</v>
      </c>
      <c r="O9" s="44">
        <f t="shared" si="0"/>
        <v>101.30595580645929</v>
      </c>
      <c r="P9" s="44">
        <f t="shared" ref="P9:Q22" si="1">IF(+$J9=0," ",+K9/$J9*100)</f>
        <v>93.192064691834418</v>
      </c>
      <c r="Q9" s="45">
        <f t="shared" si="1"/>
        <v>91.767417548845316</v>
      </c>
      <c r="R9"/>
      <c r="S9" s="43">
        <f t="shared" ref="S9:U25" si="2">IF(+J9=0," ",(+F9/J9-1)*100)</f>
        <v>1.0930475760591474</v>
      </c>
      <c r="T9" s="44">
        <f t="shared" si="2"/>
        <v>11.251373126501107</v>
      </c>
      <c r="U9" s="45">
        <f t="shared" si="2"/>
        <v>11.600915484293228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f>'[1]ingresos ddff'!F10</f>
        <v>5292153.9048299994</v>
      </c>
      <c r="G10" s="37">
        <f>'[1]ingresos ddff'!G10</f>
        <v>5409015.7983399993</v>
      </c>
      <c r="H10" s="40">
        <f>'[1]ingresos ddff'!H10</f>
        <v>5349761.12775</v>
      </c>
      <c r="I10"/>
      <c r="J10" s="34">
        <f>'[1]ingresos ddff'!J10</f>
        <v>5114554.2699800003</v>
      </c>
      <c r="K10" s="37">
        <f>'[1]ingresos ddff'!K10</f>
        <v>5142483.1475599995</v>
      </c>
      <c r="L10" s="40">
        <f>'[1]ingresos ddff'!L10</f>
        <v>5068764.5718899993</v>
      </c>
      <c r="M10"/>
      <c r="N10" s="43">
        <f t="shared" si="0"/>
        <v>102.20821041132879</v>
      </c>
      <c r="O10" s="44">
        <f t="shared" si="0"/>
        <v>101.08854020415816</v>
      </c>
      <c r="P10" s="44">
        <f t="shared" si="1"/>
        <v>100.54606669722772</v>
      </c>
      <c r="Q10" s="45">
        <f t="shared" si="1"/>
        <v>99.104717719806686</v>
      </c>
      <c r="R10"/>
      <c r="S10" s="43">
        <f t="shared" si="2"/>
        <v>3.4724362178034651</v>
      </c>
      <c r="T10" s="44">
        <f t="shared" si="2"/>
        <v>5.1829562320775624</v>
      </c>
      <c r="U10" s="45">
        <f t="shared" si="2"/>
        <v>5.5436892338289301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f>'[1]ingresos ddff'!F11</f>
        <v>1468165.39484</v>
      </c>
      <c r="G11" s="37">
        <f>'[1]ingresos ddff'!G11</f>
        <v>1480157.3661199999</v>
      </c>
      <c r="H11" s="40">
        <f>'[1]ingresos ddff'!H11</f>
        <v>1462574.9059000001</v>
      </c>
      <c r="I11"/>
      <c r="J11" s="34">
        <f>'[1]ingresos ddff'!J11</f>
        <v>1574823.6905900002</v>
      </c>
      <c r="K11" s="37">
        <f>'[1]ingresos ddff'!K11</f>
        <v>1051059.0672000002</v>
      </c>
      <c r="L11" s="40">
        <f>'[1]ingresos ddff'!L11</f>
        <v>1029897.50122</v>
      </c>
      <c r="M11"/>
      <c r="N11" s="43">
        <f t="shared" si="0"/>
        <v>100.81679975036511</v>
      </c>
      <c r="O11" s="44">
        <f t="shared" si="0"/>
        <v>99.619219404050241</v>
      </c>
      <c r="P11" s="44">
        <f t="shared" si="1"/>
        <v>66.741380224361862</v>
      </c>
      <c r="Q11" s="45">
        <f t="shared" si="1"/>
        <v>65.39763831176262</v>
      </c>
      <c r="R11"/>
      <c r="S11" s="43">
        <f t="shared" si="2"/>
        <v>-6.7727134400703104</v>
      </c>
      <c r="T11" s="44">
        <f t="shared" si="2"/>
        <v>40.825326788066143</v>
      </c>
      <c r="U11" s="45">
        <f t="shared" si="2"/>
        <v>42.011695743261576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f>'[1]ingresos ddff'!F12</f>
        <v>367301.11900000001</v>
      </c>
      <c r="G12" s="37">
        <f>'[1]ingresos ddff'!G12</f>
        <v>420662.06954</v>
      </c>
      <c r="H12" s="40">
        <f>'[1]ingresos ddff'!H12</f>
        <v>408367.95773999998</v>
      </c>
      <c r="I12"/>
      <c r="J12" s="34">
        <f>'[1]ingresos ddff'!J12</f>
        <v>361176.54300000001</v>
      </c>
      <c r="K12" s="37">
        <f>'[1]ingresos ddff'!K12</f>
        <v>377015.09934000002</v>
      </c>
      <c r="L12" s="40">
        <f>'[1]ingresos ddff'!L12</f>
        <v>371449.71768999996</v>
      </c>
      <c r="M12"/>
      <c r="N12" s="43">
        <f t="shared" si="0"/>
        <v>114.52784861785297</v>
      </c>
      <c r="O12" s="44">
        <f t="shared" si="0"/>
        <v>111.18070068825463</v>
      </c>
      <c r="P12" s="44">
        <f t="shared" si="1"/>
        <v>104.38526716282348</v>
      </c>
      <c r="Q12" s="45">
        <f t="shared" si="1"/>
        <v>102.84436375758766</v>
      </c>
      <c r="R12"/>
      <c r="S12" s="43">
        <f t="shared" si="2"/>
        <v>1.6957291714262857</v>
      </c>
      <c r="T12" s="44">
        <f t="shared" si="2"/>
        <v>11.57698200321633</v>
      </c>
      <c r="U12" s="45">
        <f t="shared" si="2"/>
        <v>9.9389603200104695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f>'[1]ingresos ddff'!F13</f>
        <v>7560629.2090000007</v>
      </c>
      <c r="G13" s="37">
        <f>'[1]ingresos ddff'!G13</f>
        <v>7647386.6908299997</v>
      </c>
      <c r="H13" s="40">
        <f>'[1]ingresos ddff'!H13</f>
        <v>7457096.8057300001</v>
      </c>
      <c r="I13"/>
      <c r="J13" s="34">
        <f>'[1]ingresos ddff'!J13</f>
        <v>7440407.6407299992</v>
      </c>
      <c r="K13" s="37">
        <f>'[1]ingresos ddff'!K13</f>
        <v>7766653.9062399995</v>
      </c>
      <c r="L13" s="128">
        <f>'[1]ingresos ddff'!L13</f>
        <v>7632831.1396600008</v>
      </c>
      <c r="M13"/>
      <c r="N13" s="43">
        <f t="shared" si="0"/>
        <v>101.14749023436733</v>
      </c>
      <c r="O13" s="44">
        <f t="shared" si="0"/>
        <v>98.630637736515922</v>
      </c>
      <c r="P13" s="44">
        <f t="shared" si="1"/>
        <v>104.38479020590317</v>
      </c>
      <c r="Q13" s="45">
        <f t="shared" si="1"/>
        <v>102.5861956524619</v>
      </c>
      <c r="R13"/>
      <c r="S13" s="43">
        <f t="shared" si="2"/>
        <v>1.6157927639863345</v>
      </c>
      <c r="T13" s="44">
        <f t="shared" si="2"/>
        <v>-1.5356319059637302</v>
      </c>
      <c r="U13" s="45">
        <f t="shared" si="2"/>
        <v>-2.3023479848373607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f>'[1]ingresos ddff'!F14</f>
        <v>183500.07199999999</v>
      </c>
      <c r="G14" s="37">
        <f>'[1]ingresos ddff'!G14</f>
        <v>208836.11051999999</v>
      </c>
      <c r="H14" s="40">
        <f>'[1]ingresos ddff'!H14</f>
        <v>206310.22040000002</v>
      </c>
      <c r="I14"/>
      <c r="J14" s="34">
        <f>'[1]ingresos ddff'!J14</f>
        <v>171909.46100000001</v>
      </c>
      <c r="K14" s="37">
        <f>'[1]ingresos ddff'!K14</f>
        <v>184894.03805999999</v>
      </c>
      <c r="L14" s="128">
        <f>'[1]ingresos ddff'!L14</f>
        <v>182468.69989000002</v>
      </c>
      <c r="M14"/>
      <c r="N14" s="43">
        <f t="shared" si="0"/>
        <v>113.80710004299073</v>
      </c>
      <c r="O14" s="44">
        <f t="shared" si="0"/>
        <v>112.43059370570711</v>
      </c>
      <c r="P14" s="44">
        <f t="shared" si="1"/>
        <v>107.55314860768482</v>
      </c>
      <c r="Q14" s="45">
        <f t="shared" si="1"/>
        <v>106.14232563384047</v>
      </c>
      <c r="R14"/>
      <c r="S14" s="43">
        <f t="shared" si="2"/>
        <v>6.742276389314017</v>
      </c>
      <c r="T14" s="44">
        <f t="shared" si="2"/>
        <v>12.949077596666768</v>
      </c>
      <c r="U14" s="45">
        <f t="shared" si="2"/>
        <v>13.06608778621905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f>'[1]ingresos ddff'!F15</f>
        <v>5765539.6119999997</v>
      </c>
      <c r="G15" s="37">
        <f>'[1]ingresos ddff'!G15</f>
        <v>5881671.7845600005</v>
      </c>
      <c r="H15" s="40">
        <f>'[1]ingresos ddff'!H15</f>
        <v>5740523.4719700003</v>
      </c>
      <c r="I15"/>
      <c r="J15" s="34">
        <f>'[1]ingresos ddff'!J15</f>
        <v>5677933.8857300002</v>
      </c>
      <c r="K15" s="37">
        <f>'[1]ingresos ddff'!K15</f>
        <v>6047093.2753700009</v>
      </c>
      <c r="L15" s="128">
        <f>'[1]ingresos ddff'!L15</f>
        <v>5933578.9324400006</v>
      </c>
      <c r="M15"/>
      <c r="N15" s="43">
        <f t="shared" si="0"/>
        <v>102.01424637371828</v>
      </c>
      <c r="O15" s="44">
        <f t="shared" si="0"/>
        <v>99.566109302623957</v>
      </c>
      <c r="P15" s="44">
        <f t="shared" si="1"/>
        <v>106.50165002040242</v>
      </c>
      <c r="Q15" s="45">
        <f t="shared" si="1"/>
        <v>104.50243084641224</v>
      </c>
      <c r="R15"/>
      <c r="S15" s="43">
        <f t="shared" si="2"/>
        <v>1.5429155751562007</v>
      </c>
      <c r="T15" s="44">
        <f t="shared" si="2"/>
        <v>-2.7355538153143288</v>
      </c>
      <c r="U15" s="45">
        <f t="shared" si="2"/>
        <v>-3.2536090387966232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f>'[1]ingresos ddff'!F16</f>
        <v>1528952.7250000001</v>
      </c>
      <c r="G16" s="37">
        <f>'[1]ingresos ddff'!G16</f>
        <v>1475397.7098400001</v>
      </c>
      <c r="H16" s="40">
        <f>'[1]ingresos ddff'!H16</f>
        <v>1428850.6038600001</v>
      </c>
      <c r="I16"/>
      <c r="J16" s="34">
        <f>'[1]ingresos ddff'!J16</f>
        <v>1514073.1159999999</v>
      </c>
      <c r="K16" s="37">
        <f>'[1]ingresos ddff'!K16</f>
        <v>1455334.0286300001</v>
      </c>
      <c r="L16" s="128">
        <f>'[1]ingresos ddff'!L16</f>
        <v>1437496.6993800001</v>
      </c>
      <c r="M16"/>
      <c r="N16" s="43">
        <f t="shared" si="0"/>
        <v>96.49727461913514</v>
      </c>
      <c r="O16" s="44">
        <f t="shared" si="0"/>
        <v>93.452896253545063</v>
      </c>
      <c r="P16" s="44">
        <f t="shared" si="1"/>
        <v>96.12045899572</v>
      </c>
      <c r="Q16" s="45">
        <f t="shared" si="1"/>
        <v>94.942356758681143</v>
      </c>
      <c r="R16"/>
      <c r="S16" s="43">
        <f t="shared" si="2"/>
        <v>0.98275366247240203</v>
      </c>
      <c r="T16" s="44">
        <f t="shared" si="2"/>
        <v>1.3786306659020031</v>
      </c>
      <c r="U16" s="45">
        <f t="shared" si="2"/>
        <v>-0.60146889545757976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f>'[1]ingresos ddff'!F17</f>
        <v>82636.800000000003</v>
      </c>
      <c r="G17" s="37">
        <f>'[1]ingresos ddff'!G17</f>
        <v>81481.085909999994</v>
      </c>
      <c r="H17" s="40">
        <f>'[1]ingresos ddff'!H17</f>
        <v>81412.5095</v>
      </c>
      <c r="I17"/>
      <c r="J17" s="34">
        <f>'[1]ingresos ddff'!J17</f>
        <v>76491.178</v>
      </c>
      <c r="K17" s="37">
        <f>'[1]ingresos ddff'!K17</f>
        <v>79332.564179999899</v>
      </c>
      <c r="L17" s="128">
        <f>'[1]ingresos ddff'!L17</f>
        <v>79286.807950000002</v>
      </c>
      <c r="M17"/>
      <c r="N17" s="43">
        <f t="shared" si="0"/>
        <v>98.601453480773699</v>
      </c>
      <c r="O17" s="44">
        <f t="shared" si="0"/>
        <v>98.518468164304522</v>
      </c>
      <c r="P17" s="44">
        <f t="shared" si="1"/>
        <v>103.71465867606314</v>
      </c>
      <c r="Q17" s="45">
        <f t="shared" si="1"/>
        <v>103.65483971236526</v>
      </c>
      <c r="R17"/>
      <c r="S17" s="43">
        <f t="shared" si="2"/>
        <v>8.034419341796518</v>
      </c>
      <c r="T17" s="44">
        <f t="shared" si="2"/>
        <v>2.7082469250902408</v>
      </c>
      <c r="U17" s="45">
        <f t="shared" si="2"/>
        <v>2.6810280360139105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f>'[1]ingresos ddff'!F18</f>
        <v>228849.44643999997</v>
      </c>
      <c r="G18" s="37">
        <f>'[1]ingresos ddff'!G18</f>
        <v>269351.32853</v>
      </c>
      <c r="H18" s="40">
        <f>'[1]ingresos ddff'!H18</f>
        <v>202314.91482999997</v>
      </c>
      <c r="I18"/>
      <c r="J18" s="34">
        <f>'[1]ingresos ddff'!J18</f>
        <v>221003.52529999998</v>
      </c>
      <c r="K18" s="37">
        <f>'[1]ingresos ddff'!K18</f>
        <v>277685.36982999998</v>
      </c>
      <c r="L18" s="40">
        <f>'[1]ingresos ddff'!L18</f>
        <v>197731.63540000003</v>
      </c>
      <c r="M18"/>
      <c r="N18" s="43">
        <f t="shared" si="0"/>
        <v>117.6980467814323</v>
      </c>
      <c r="O18" s="44">
        <f t="shared" si="0"/>
        <v>88.405245447269692</v>
      </c>
      <c r="P18" s="44">
        <f t="shared" si="1"/>
        <v>125.64748433449537</v>
      </c>
      <c r="Q18" s="45">
        <f t="shared" si="1"/>
        <v>89.469901048677997</v>
      </c>
      <c r="R18"/>
      <c r="S18" s="43">
        <f t="shared" si="2"/>
        <v>3.5501339308273927</v>
      </c>
      <c r="T18" s="44">
        <f t="shared" si="2"/>
        <v>-3.0012532907664924</v>
      </c>
      <c r="U18" s="45">
        <f t="shared" si="2"/>
        <v>2.3179292583749733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f>'[1]ingresos ddff'!F19</f>
        <v>270752.28269999998</v>
      </c>
      <c r="G19" s="37">
        <f>'[1]ingresos ddff'!G19</f>
        <v>254733.08489</v>
      </c>
      <c r="H19" s="40">
        <f>'[1]ingresos ddff'!H19</f>
        <v>236162.88332000002</v>
      </c>
      <c r="I19"/>
      <c r="J19" s="34">
        <f>'[1]ingresos ddff'!J19</f>
        <v>350308.12708000001</v>
      </c>
      <c r="K19" s="37">
        <f>'[1]ingresos ddff'!K19</f>
        <v>484638.22933999996</v>
      </c>
      <c r="L19" s="40">
        <f>'[1]ingresos ddff'!L19</f>
        <v>394186.74657000002</v>
      </c>
      <c r="M19"/>
      <c r="N19" s="43">
        <f t="shared" si="0"/>
        <v>94.083448660061848</v>
      </c>
      <c r="O19" s="44">
        <f t="shared" si="0"/>
        <v>87.22470627576358</v>
      </c>
      <c r="P19" s="44">
        <f t="shared" si="1"/>
        <v>138.34627057605286</v>
      </c>
      <c r="Q19" s="45">
        <f t="shared" si="1"/>
        <v>112.52572124310991</v>
      </c>
      <c r="R19"/>
      <c r="S19" s="43">
        <f t="shared" si="2"/>
        <v>-22.710247987433029</v>
      </c>
      <c r="T19" s="44">
        <f t="shared" si="2"/>
        <v>-47.438507845964637</v>
      </c>
      <c r="U19" s="45">
        <f t="shared" si="2"/>
        <v>-40.088578478357839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f>'[1]ingresos ddff'!F20</f>
        <v>1867.5146500000001</v>
      </c>
      <c r="G20" s="37">
        <f>'[1]ingresos ddff'!G20</f>
        <v>2461.3207500000003</v>
      </c>
      <c r="H20" s="40">
        <f>'[1]ingresos ddff'!H20</f>
        <v>2178.4963900000002</v>
      </c>
      <c r="I20"/>
      <c r="J20" s="34">
        <f>'[1]ingresos ddff'!J20</f>
        <v>2252.2480599999999</v>
      </c>
      <c r="K20" s="37">
        <f>'[1]ingresos ddff'!K20</f>
        <v>1562.83889</v>
      </c>
      <c r="L20" s="40">
        <f>'[1]ingresos ddff'!L20</f>
        <v>1292.3187699999999</v>
      </c>
      <c r="M20"/>
      <c r="N20" s="43">
        <f t="shared" si="0"/>
        <v>131.79659661572134</v>
      </c>
      <c r="O20" s="44">
        <f t="shared" si="0"/>
        <v>116.65217137654049</v>
      </c>
      <c r="P20" s="44">
        <f t="shared" si="1"/>
        <v>69.390175876097771</v>
      </c>
      <c r="Q20" s="45">
        <f t="shared" si="1"/>
        <v>57.379060191087476</v>
      </c>
      <c r="R20"/>
      <c r="S20" s="43">
        <f t="shared" si="2"/>
        <v>-17.082195200114846</v>
      </c>
      <c r="T20" s="44">
        <f t="shared" si="2"/>
        <v>57.490369976651934</v>
      </c>
      <c r="U20" s="45">
        <f t="shared" si="2"/>
        <v>68.572680407636625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f>'[1]ingresos ddff'!F21</f>
        <v>4038.3136299999996</v>
      </c>
      <c r="G21" s="37">
        <f>'[1]ingresos ddff'!G21</f>
        <v>3391.4502700000003</v>
      </c>
      <c r="H21" s="40">
        <f>'[1]ingresos ddff'!H21</f>
        <v>3290.1707699999997</v>
      </c>
      <c r="I21"/>
      <c r="J21" s="34">
        <f>'[1]ingresos ddff'!J21</f>
        <v>3596.0720000000001</v>
      </c>
      <c r="K21" s="37">
        <f>'[1]ingresos ddff'!K21</f>
        <v>2173.88319</v>
      </c>
      <c r="L21" s="40">
        <f>'[1]ingresos ddff'!L21</f>
        <v>1988.2865000000002</v>
      </c>
      <c r="M21"/>
      <c r="N21" s="43">
        <f t="shared" si="0"/>
        <v>83.981844421529004</v>
      </c>
      <c r="O21" s="44">
        <f t="shared" si="0"/>
        <v>81.473879234090091</v>
      </c>
      <c r="P21" s="44">
        <f t="shared" si="1"/>
        <v>60.451603583020585</v>
      </c>
      <c r="Q21" s="45">
        <f t="shared" si="1"/>
        <v>55.290508643875881</v>
      </c>
      <c r="R21"/>
      <c r="S21" s="43">
        <f t="shared" si="2"/>
        <v>12.297908106400524</v>
      </c>
      <c r="T21" s="44">
        <f t="shared" si="2"/>
        <v>56.008854827199819</v>
      </c>
      <c r="U21" s="45">
        <f t="shared" si="2"/>
        <v>65.477700019589705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f>'[1]ingresos ddff'!F22</f>
        <v>20729.0779</v>
      </c>
      <c r="G22" s="37">
        <f>'[1]ingresos ddff'!G22</f>
        <v>19104.758900000001</v>
      </c>
      <c r="H22" s="40">
        <f>'[1]ingresos ddff'!H22</f>
        <v>17208.785790000002</v>
      </c>
      <c r="I22"/>
      <c r="J22" s="34">
        <f>'[1]ingresos ddff'!J22</f>
        <v>19878.699129999997</v>
      </c>
      <c r="K22" s="37">
        <f>'[1]ingresos ddff'!K22</f>
        <v>16342.592619999998</v>
      </c>
      <c r="L22" s="40">
        <f>'[1]ingresos ddff'!L22</f>
        <v>13491.356739999999</v>
      </c>
      <c r="M22"/>
      <c r="N22" s="43">
        <f t="shared" si="0"/>
        <v>92.164055691063808</v>
      </c>
      <c r="O22" s="44">
        <f t="shared" si="0"/>
        <v>83.017613581354738</v>
      </c>
      <c r="P22" s="44">
        <f t="shared" si="1"/>
        <v>82.211579908347858</v>
      </c>
      <c r="Q22" s="45">
        <f t="shared" si="1"/>
        <v>67.86840855013233</v>
      </c>
      <c r="R22"/>
      <c r="S22" s="43">
        <f t="shared" si="2"/>
        <v>4.2778391304119756</v>
      </c>
      <c r="T22" s="44">
        <f t="shared" si="2"/>
        <v>16.901640665139482</v>
      </c>
      <c r="U22" s="45">
        <f t="shared" si="2"/>
        <v>27.554152793086708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f>'[1]ingresos ddff'!F23</f>
        <v>120561.12006999999</v>
      </c>
      <c r="G23" s="37">
        <f>'[1]ingresos ddff'!G23</f>
        <v>59969.606619999999</v>
      </c>
      <c r="H23" s="40">
        <f>'[1]ingresos ddff'!H23</f>
        <v>59694.080320000001</v>
      </c>
      <c r="I23"/>
      <c r="J23" s="34">
        <f>'[1]ingresos ddff'!J23</f>
        <v>110609.24233000001</v>
      </c>
      <c r="K23" s="37">
        <f>'[1]ingresos ddff'!K23</f>
        <v>58899.937599999997</v>
      </c>
      <c r="L23" s="40">
        <f>'[1]ingresos ddff'!L23</f>
        <v>58689.2736</v>
      </c>
      <c r="M23"/>
      <c r="N23" s="43">
        <f t="shared" si="0"/>
        <v>49.742078196669496</v>
      </c>
      <c r="O23" s="44">
        <f t="shared" si="0"/>
        <v>49.51354158400364</v>
      </c>
      <c r="P23" s="44">
        <f>IF(+$F23=0," ",+K23/$J23*100)</f>
        <v>53.250466560717825</v>
      </c>
      <c r="Q23" s="45">
        <f>IF(+$F23=0," ",+L23/$J23*100)</f>
        <v>53.060008697014638</v>
      </c>
      <c r="R23"/>
      <c r="S23" s="43">
        <f t="shared" si="2"/>
        <v>8.9973292740843434</v>
      </c>
      <c r="T23" s="44">
        <f t="shared" si="2"/>
        <v>1.8160783586297136</v>
      </c>
      <c r="U23" s="45">
        <f t="shared" si="2"/>
        <v>1.7120789854178753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f>'[1]ingresos ddff'!F24</f>
        <v>230220.81848999998</v>
      </c>
      <c r="G24" s="37">
        <f>'[1]ingresos ddff'!G24</f>
        <v>184186</v>
      </c>
      <c r="H24" s="40">
        <f>'[1]ingresos ddff'!H24</f>
        <v>184186</v>
      </c>
      <c r="I24"/>
      <c r="J24" s="34">
        <f>'[1]ingresos ddff'!J24</f>
        <v>234236.65528000001</v>
      </c>
      <c r="K24" s="37">
        <f>'[1]ingresos ddff'!K24</f>
        <v>187288</v>
      </c>
      <c r="L24" s="40">
        <f>'[1]ingresos ddff'!L24</f>
        <v>187288</v>
      </c>
      <c r="M24"/>
      <c r="N24" s="43">
        <f t="shared" si="0"/>
        <v>80.004059236719471</v>
      </c>
      <c r="O24" s="44">
        <f t="shared" si="0"/>
        <v>80.004059236719471</v>
      </c>
      <c r="P24" s="44">
        <f>IF(+$J24=0," ",+K24/$J24*100)</f>
        <v>79.956742797629659</v>
      </c>
      <c r="Q24" s="45">
        <f>IF(+$J24=0," ",+L24/$J24*100)</f>
        <v>79.956742797629659</v>
      </c>
      <c r="R24"/>
      <c r="S24" s="43">
        <f t="shared" si="2"/>
        <v>-1.7144356783952541</v>
      </c>
      <c r="T24" s="44">
        <f t="shared" si="2"/>
        <v>-1.6562726923241233</v>
      </c>
      <c r="U24" s="45">
        <f t="shared" si="2"/>
        <v>-1.6562726923241233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tr">
        <f t="shared" si="0"/>
        <v xml:space="preserve"> </v>
      </c>
      <c r="O25" s="44" t="str">
        <f t="shared" si="0"/>
        <v xml:space="preserve"> </v>
      </c>
      <c r="P25" s="44" t="str">
        <f>IF(+$J25=0," ",+K25/$J25*100)</f>
        <v xml:space="preserve"> </v>
      </c>
      <c r="Q25" s="45" t="str">
        <f>IF(+$J25=0," ",+L25/$J25*100)</f>
        <v xml:space="preserve"> </v>
      </c>
      <c r="R25"/>
      <c r="S25" s="43" t="str">
        <f t="shared" si="2"/>
        <v xml:space="preserve"> </v>
      </c>
      <c r="T25" s="44" t="str">
        <f t="shared" si="2"/>
        <v xml:space="preserve"> </v>
      </c>
      <c r="U25" s="45" t="str">
        <f t="shared" si="2"/>
        <v xml:space="preserve"> 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f>SUM(F9,F13,F18,F19,F20,F21,F22,F23,F24,F25)</f>
        <v>15565268.201550001</v>
      </c>
      <c r="G27" s="39">
        <f>SUM(G9,G13,G18,G19,G20,G21,G22,G23,G24,G25)</f>
        <v>15750419.474790001</v>
      </c>
      <c r="H27" s="42">
        <f>SUM(H9,H13,H18,H19,H20,H21,H22,H23,H24,H25)</f>
        <v>15382836.12854</v>
      </c>
      <c r="I27"/>
      <c r="J27" s="36">
        <f>SUM(J9,J13,J18,J19,J20,J21,J22,J23,J24,J25)</f>
        <v>15432846.713479999</v>
      </c>
      <c r="K27" s="39">
        <f>SUM(K9,K13,K18,K19,K20,K21,K22,K23,K24,K25)</f>
        <v>15365802.071809998</v>
      </c>
      <c r="L27" s="42">
        <f>SUM(L9,L13,L18,L19,L20,L21,L22,L23,L24,L25)</f>
        <v>14957610.548040001</v>
      </c>
      <c r="M27"/>
      <c r="N27" s="49">
        <f>IF(+$F27=0," ",+G27/$F27*100)</f>
        <v>101.18951547022854</v>
      </c>
      <c r="O27" s="50">
        <f>IF(+$F27=0," ",+H27/$F27*100)</f>
        <v>98.827954194892484</v>
      </c>
      <c r="P27" s="50">
        <f>IF(+$J27=0," ",+K27/$J27*100)</f>
        <v>99.565571777425603</v>
      </c>
      <c r="Q27" s="51">
        <f>IF(+$J27=0," ",+L27/$J27*100)</f>
        <v>96.920618896415917</v>
      </c>
      <c r="R27"/>
      <c r="S27" s="49">
        <f>IF(+J27=0," ",(+F27/J27-1)*100)</f>
        <v>0.8580496555722128</v>
      </c>
      <c r="T27" s="50">
        <f>IF(+K27=0," ",(+G27/K27-1)*100)</f>
        <v>2.5030740418400921</v>
      </c>
      <c r="U27" s="51">
        <f>IF(+L27=0," ",(+H27/L27-1)*100)</f>
        <v>2.8428710530621348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f>SUM(F9,F13,F18,F19,F20)</f>
        <v>15189718.871460002</v>
      </c>
      <c r="G29" s="37">
        <f>SUM(G9,G13,G18,G19,G20)</f>
        <v>15483767.659</v>
      </c>
      <c r="H29" s="40">
        <f>SUM(H9,H13,H18,H19,H20)</f>
        <v>15118457.091659999</v>
      </c>
      <c r="I29"/>
      <c r="J29" s="34">
        <f>SUM(J9,J13,J18,J19,J20)</f>
        <v>15064526.044739999</v>
      </c>
      <c r="K29" s="37">
        <f>SUM(K9,K13,K18,K19,K20)</f>
        <v>15101097.658399997</v>
      </c>
      <c r="L29" s="40">
        <f>SUM(L9,L13,L18,L19,L20)</f>
        <v>14696153.631200001</v>
      </c>
      <c r="M29"/>
      <c r="N29" s="43">
        <f t="shared" ref="N29:O32" si="3">IF(+$F29=0," ",+G29/$F29*100)</f>
        <v>101.93584088045557</v>
      </c>
      <c r="O29" s="44">
        <f t="shared" si="3"/>
        <v>99.530855176431885</v>
      </c>
      <c r="P29" s="44">
        <f t="shared" ref="P29:Q32" si="4">IF(+$J29=0," ",+K29/$J29*100)</f>
        <v>100.24276644051983</v>
      </c>
      <c r="Q29" s="45">
        <f t="shared" si="4"/>
        <v>97.554702932930169</v>
      </c>
      <c r="R29"/>
      <c r="S29" s="43">
        <f t="shared" ref="S29:U32" si="5">IF(+J29=0," ",(+F29/J29-1)*100)</f>
        <v>0.83104391301920266</v>
      </c>
      <c r="T29" s="44">
        <f t="shared" si="5"/>
        <v>2.5340542075571681</v>
      </c>
      <c r="U29" s="45">
        <f t="shared" si="5"/>
        <v>2.8735645465997717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f>SUM(F21,F22)</f>
        <v>24767.391530000001</v>
      </c>
      <c r="G30" s="37">
        <f>SUM(G21,G22)</f>
        <v>22496.209170000002</v>
      </c>
      <c r="H30" s="40">
        <f>SUM(H21,H22)</f>
        <v>20498.956560000002</v>
      </c>
      <c r="I30"/>
      <c r="J30" s="34">
        <f>SUM(J21,J22)</f>
        <v>23474.771129999997</v>
      </c>
      <c r="K30" s="37">
        <f>SUM(K21,K22)</f>
        <v>18516.475809999996</v>
      </c>
      <c r="L30" s="40">
        <f>SUM(L21,L22)</f>
        <v>15479.643239999999</v>
      </c>
      <c r="M30"/>
      <c r="N30" s="43">
        <f t="shared" si="3"/>
        <v>90.829949301487872</v>
      </c>
      <c r="O30" s="44">
        <f t="shared" si="3"/>
        <v>82.765908291836993</v>
      </c>
      <c r="P30" s="44">
        <f t="shared" si="4"/>
        <v>78.878195265284361</v>
      </c>
      <c r="Q30" s="45">
        <f t="shared" si="4"/>
        <v>65.941615167517085</v>
      </c>
      <c r="R30"/>
      <c r="S30" s="43">
        <f t="shared" si="5"/>
        <v>5.506423866037502</v>
      </c>
      <c r="T30" s="44">
        <f t="shared" si="5"/>
        <v>21.492930948829446</v>
      </c>
      <c r="U30" s="45">
        <f t="shared" si="5"/>
        <v>32.42525194010868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f>SUM(F23,F24)</f>
        <v>350781.93855999998</v>
      </c>
      <c r="G31" s="37">
        <f>SUM(G23,G24)</f>
        <v>244155.60662000001</v>
      </c>
      <c r="H31" s="40">
        <f>SUM(H23,H24)</f>
        <v>243880.08032000001</v>
      </c>
      <c r="I31"/>
      <c r="J31" s="34">
        <f>SUM(J23,J24)</f>
        <v>344845.89760999999</v>
      </c>
      <c r="K31" s="37">
        <f>SUM(K23,K24)</f>
        <v>246187.9376</v>
      </c>
      <c r="L31" s="40">
        <f>SUM(L23,L24)</f>
        <v>245977.27360000001</v>
      </c>
      <c r="M31"/>
      <c r="N31" s="43">
        <f t="shared" si="3"/>
        <v>69.603243434450107</v>
      </c>
      <c r="O31" s="44">
        <f t="shared" si="3"/>
        <v>69.524697115580025</v>
      </c>
      <c r="P31" s="44">
        <f t="shared" si="4"/>
        <v>71.390710838156394</v>
      </c>
      <c r="Q31" s="45">
        <f t="shared" si="4"/>
        <v>71.329621522186571</v>
      </c>
      <c r="R31"/>
      <c r="S31" s="43">
        <f t="shared" si="5"/>
        <v>1.7213604659763959</v>
      </c>
      <c r="T31" s="44">
        <f t="shared" si="5"/>
        <v>-0.82552012897645355</v>
      </c>
      <c r="U31" s="45">
        <f t="shared" si="5"/>
        <v>-0.85259635953620627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f>SUM(F25)</f>
        <v>0</v>
      </c>
      <c r="G32" s="37">
        <f>SUM(G25)</f>
        <v>0</v>
      </c>
      <c r="H32" s="40">
        <f>SUM(H25)</f>
        <v>0</v>
      </c>
      <c r="I32"/>
      <c r="J32" s="34">
        <f>SUM(J25)</f>
        <v>0</v>
      </c>
      <c r="K32" s="37">
        <f>SUM(K25)</f>
        <v>0</v>
      </c>
      <c r="L32" s="40">
        <f>SUM(L25)</f>
        <v>0</v>
      </c>
      <c r="M32"/>
      <c r="N32" s="43" t="str">
        <f t="shared" si="3"/>
        <v xml:space="preserve"> </v>
      </c>
      <c r="O32" s="44" t="str">
        <f t="shared" si="3"/>
        <v xml:space="preserve"> </v>
      </c>
      <c r="P32" s="44" t="str">
        <f t="shared" si="4"/>
        <v xml:space="preserve"> </v>
      </c>
      <c r="Q32" s="45" t="str">
        <f t="shared" si="4"/>
        <v xml:space="preserve"> </v>
      </c>
      <c r="R32"/>
      <c r="S32" s="43" t="str">
        <f t="shared" si="5"/>
        <v xml:space="preserve"> </v>
      </c>
      <c r="T32" s="44" t="str">
        <f t="shared" si="5"/>
        <v xml:space="preserve"> </v>
      </c>
      <c r="U32" s="45" t="str">
        <f t="shared" si="5"/>
        <v xml:space="preserve"> 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f>SUM(F29,F30,F31,F32)</f>
        <v>15565268.201550001</v>
      </c>
      <c r="G34" s="55">
        <f>SUM(G29,G30,G31,G32)</f>
        <v>15750419.474790001</v>
      </c>
      <c r="H34" s="56">
        <f>SUM(H29,H30,H31,H32)</f>
        <v>15382836.12854</v>
      </c>
      <c r="I34"/>
      <c r="J34" s="54">
        <f>SUM(J29,J30,J31,J32)</f>
        <v>15432846.713479998</v>
      </c>
      <c r="K34" s="55">
        <f>SUM(K29,K30,K31,K32)</f>
        <v>15365802.071809998</v>
      </c>
      <c r="L34" s="56">
        <f>SUM(L29,L30,L31,L32)</f>
        <v>14957610.548040001</v>
      </c>
      <c r="M34"/>
      <c r="N34" s="57">
        <f>IF(+$F34=0," ",+G34/$F34*100)</f>
        <v>101.18951547022854</v>
      </c>
      <c r="O34" s="58">
        <f>IF(+$F34=0," ",+H34/$F34*100)</f>
        <v>98.827954194892484</v>
      </c>
      <c r="P34" s="58">
        <f>IF(+$J34=0," ",+K34/$J34*100)</f>
        <v>99.565571777425617</v>
      </c>
      <c r="Q34" s="59">
        <f>IF(+$J34=0," ",+L34/$J34*100)</f>
        <v>96.920618896415945</v>
      </c>
      <c r="R34"/>
      <c r="S34" s="57">
        <f>IF(+J34=0," ",(+F34/J34-1)*100)</f>
        <v>0.8580496555722128</v>
      </c>
      <c r="T34" s="58">
        <f>IF(+K34=0," ",(+G34/K34-1)*100)</f>
        <v>2.5030740418400921</v>
      </c>
      <c r="U34" s="59">
        <f>IF(+L34=0," ",(+H34/L34-1)*100)</f>
        <v>2.8428710530621348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0" t="s">
        <v>27</v>
      </c>
      <c r="D37" s="310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2018-ko 4. hiruhilabetea</v>
      </c>
    </row>
    <row r="2" spans="1:9" ht="24.75" customHeight="1" x14ac:dyDescent="0.2">
      <c r="A2" s="165"/>
      <c r="B2" s="306" t="s">
        <v>58</v>
      </c>
      <c r="C2" s="306"/>
      <c r="D2" s="306"/>
      <c r="E2" s="306"/>
      <c r="F2" s="306"/>
      <c r="G2" s="306"/>
      <c r="H2" s="306"/>
      <c r="I2" s="306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204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7" t="s">
        <v>59</v>
      </c>
      <c r="C6" s="308"/>
      <c r="D6" s="96"/>
      <c r="E6" s="188">
        <f>'[1]Magnitudes presupuestarias DDFF'!E6</f>
        <v>15483767.659</v>
      </c>
      <c r="F6"/>
      <c r="G6" s="188">
        <f>'[1]Magnitudes presupuestarias DDFF'!G6</f>
        <v>15101097.658399997</v>
      </c>
      <c r="H6"/>
      <c r="I6" s="248">
        <f>'[1]Magnitudes presupuestarias DDFF'!I6</f>
        <v>2.5340542075571681</v>
      </c>
    </row>
    <row r="7" spans="1:9" ht="19.5" customHeight="1" x14ac:dyDescent="0.25">
      <c r="A7" s="96"/>
      <c r="B7" s="299" t="s">
        <v>60</v>
      </c>
      <c r="C7" s="300"/>
      <c r="D7" s="96"/>
      <c r="E7" s="189">
        <f>'[1]Magnitudes presupuestarias DDFF'!E7</f>
        <v>14664359.379310001</v>
      </c>
      <c r="F7"/>
      <c r="G7" s="189">
        <f>'[1]Magnitudes presupuestarias DDFF'!G7</f>
        <v>14531839.14435</v>
      </c>
      <c r="H7"/>
      <c r="I7" s="249">
        <f>'[1]Magnitudes presupuestarias DDFF'!I7</f>
        <v>0.91193023569577925</v>
      </c>
    </row>
    <row r="8" spans="1:9" ht="13.2" x14ac:dyDescent="0.25">
      <c r="A8" s="96"/>
      <c r="B8" s="169"/>
      <c r="C8" s="170" t="s">
        <v>61</v>
      </c>
      <c r="D8" s="96"/>
      <c r="E8" s="190">
        <f>'[1]Magnitudes presupuestarias DDFF'!E8</f>
        <v>374935.50159999996</v>
      </c>
      <c r="F8"/>
      <c r="G8" s="190">
        <f>'[1]Magnitudes presupuestarias DDFF'!G8</f>
        <v>363027.42817999999</v>
      </c>
      <c r="H8"/>
      <c r="I8" s="194">
        <f>'[1]Magnitudes presupuestarias DDFF'!I8</f>
        <v>3.2802131452435601</v>
      </c>
    </row>
    <row r="9" spans="1:9" ht="13.2" x14ac:dyDescent="0.25">
      <c r="A9" s="96"/>
      <c r="B9" s="169"/>
      <c r="C9" s="170" t="s">
        <v>62</v>
      </c>
      <c r="D9" s="96"/>
      <c r="E9" s="190">
        <f>'[1]Magnitudes presupuestarias DDFF'!E9</f>
        <v>579722.18845000002</v>
      </c>
      <c r="F9"/>
      <c r="G9" s="190">
        <f>'[1]Magnitudes presupuestarias DDFF'!G9</f>
        <v>602269.67906999995</v>
      </c>
      <c r="H9"/>
      <c r="I9" s="194">
        <f>'[1]Magnitudes presupuestarias DDFF'!I9</f>
        <v>-3.7437532393822082</v>
      </c>
    </row>
    <row r="10" spans="1:9" ht="13.2" x14ac:dyDescent="0.25">
      <c r="A10" s="96"/>
      <c r="B10" s="169"/>
      <c r="C10" s="170" t="s">
        <v>63</v>
      </c>
      <c r="D10" s="96"/>
      <c r="E10" s="190">
        <f>'[1]Magnitudes presupuestarias DDFF'!E10</f>
        <v>38779.29421</v>
      </c>
      <c r="F10"/>
      <c r="G10" s="190">
        <f>'[1]Magnitudes presupuestarias DDFF'!G10</f>
        <v>42009.507969999999</v>
      </c>
      <c r="H10"/>
      <c r="I10" s="194">
        <f>'[1]Magnitudes presupuestarias DDFF'!I10</f>
        <v>-7.6892444498678048</v>
      </c>
    </row>
    <row r="11" spans="1:9" ht="13.2" x14ac:dyDescent="0.25">
      <c r="A11" s="96"/>
      <c r="B11" s="169"/>
      <c r="C11" s="170" t="s">
        <v>64</v>
      </c>
      <c r="D11" s="96"/>
      <c r="E11" s="190">
        <f>'[1]Magnitudes presupuestarias DDFF'!E11</f>
        <v>13670922.39505</v>
      </c>
      <c r="F11"/>
      <c r="G11" s="190">
        <f>'[1]Magnitudes presupuestarias DDFF'!G11</f>
        <v>13524532.529130001</v>
      </c>
      <c r="H11"/>
      <c r="I11" s="194">
        <f>'[1]Magnitudes presupuestarias DDFF'!I11</f>
        <v>1.0824024091383277</v>
      </c>
    </row>
    <row r="12" spans="1:9" ht="19.5" customHeight="1" x14ac:dyDescent="0.25">
      <c r="A12" s="96"/>
      <c r="B12" s="299" t="s">
        <v>65</v>
      </c>
      <c r="C12" s="300"/>
      <c r="D12" s="96"/>
      <c r="E12" s="189">
        <f>'[1]Magnitudes presupuestarias DDFF'!E12</f>
        <v>819408.2796899993</v>
      </c>
      <c r="F12"/>
      <c r="G12" s="189">
        <f>'[1]Magnitudes presupuestarias DDFF'!G12</f>
        <v>569258.51404999755</v>
      </c>
      <c r="H12"/>
      <c r="I12" s="249">
        <f>'[1]Magnitudes presupuestarias DDFF'!I12</f>
        <v>43.943087273356319</v>
      </c>
    </row>
    <row r="13" spans="1:9" ht="19.5" customHeight="1" x14ac:dyDescent="0.25">
      <c r="A13" s="96"/>
      <c r="B13" s="299" t="s">
        <v>66</v>
      </c>
      <c r="C13" s="300"/>
      <c r="D13" s="96"/>
      <c r="E13" s="191">
        <f>'[1]Magnitudes presupuestarias DDFF'!E13</f>
        <v>22496.209170000002</v>
      </c>
      <c r="F13"/>
      <c r="G13" s="191">
        <f>'[1]Magnitudes presupuestarias DDFF'!G13</f>
        <v>18516.475809999996</v>
      </c>
      <c r="H13"/>
      <c r="I13" s="249">
        <f>'[1]Magnitudes presupuestarias DDFF'!I13</f>
        <v>21.492930948829446</v>
      </c>
    </row>
    <row r="14" spans="1:9" ht="19.5" customHeight="1" x14ac:dyDescent="0.25">
      <c r="A14" s="96"/>
      <c r="B14" s="299" t="s">
        <v>67</v>
      </c>
      <c r="C14" s="300"/>
      <c r="D14" s="96"/>
      <c r="E14" s="191">
        <f>'[1]Magnitudes presupuestarias DDFF'!E14</f>
        <v>398621.58542999998</v>
      </c>
      <c r="F14"/>
      <c r="G14" s="191">
        <f>'[1]Magnitudes presupuestarias DDFF'!G14</f>
        <v>378611.17850000004</v>
      </c>
      <c r="H14"/>
      <c r="I14" s="249">
        <f>'[1]Magnitudes presupuestarias DDFF'!I14</f>
        <v>5.2852129219422839</v>
      </c>
    </row>
    <row r="15" spans="1:9" ht="13.2" x14ac:dyDescent="0.25">
      <c r="A15" s="96"/>
      <c r="B15" s="168"/>
      <c r="C15" s="170" t="s">
        <v>68</v>
      </c>
      <c r="D15" s="96"/>
      <c r="E15" s="190">
        <f>'[1]Magnitudes presupuestarias DDFF'!E15</f>
        <v>243963.06373000002</v>
      </c>
      <c r="F15"/>
      <c r="G15" s="190">
        <f>'[1]Magnitudes presupuestarias DDFF'!G15</f>
        <v>192636.35058999999</v>
      </c>
      <c r="H15"/>
      <c r="I15" s="194">
        <f>'[1]Magnitudes presupuestarias DDFF'!I15</f>
        <v>26.644355015446642</v>
      </c>
    </row>
    <row r="16" spans="1:9" ht="13.2" x14ac:dyDescent="0.25">
      <c r="A16" s="96"/>
      <c r="B16" s="168"/>
      <c r="C16" s="170" t="s">
        <v>69</v>
      </c>
      <c r="D16" s="96"/>
      <c r="E16" s="190">
        <f>'[1]Magnitudes presupuestarias DDFF'!E16</f>
        <v>154658.52169999998</v>
      </c>
      <c r="F16"/>
      <c r="G16" s="190">
        <f>'[1]Magnitudes presupuestarias DDFF'!G16</f>
        <v>185974.82791000002</v>
      </c>
      <c r="H16"/>
      <c r="I16" s="194">
        <f>'[1]Magnitudes presupuestarias DDFF'!I16</f>
        <v>-16.839002655324485</v>
      </c>
    </row>
    <row r="17" spans="1:15" ht="19.5" customHeight="1" x14ac:dyDescent="0.25">
      <c r="A17" s="96"/>
      <c r="B17" s="301" t="s">
        <v>169</v>
      </c>
      <c r="C17" s="302"/>
      <c r="D17" s="96"/>
      <c r="E17" s="189">
        <f>'[1]Magnitudes presupuestarias DDFF'!E17</f>
        <v>443282.90342999937</v>
      </c>
      <c r="F17"/>
      <c r="G17" s="189">
        <f>'[1]Magnitudes presupuestarias DDFF'!G17</f>
        <v>209163.81135999749</v>
      </c>
      <c r="H17"/>
      <c r="I17" s="249">
        <f>'[1]Magnitudes presupuestarias DDFF'!I17</f>
        <v>111.93097436298535</v>
      </c>
    </row>
    <row r="18" spans="1:15" ht="19.5" customHeight="1" x14ac:dyDescent="0.25">
      <c r="A18" s="96"/>
      <c r="B18" s="299" t="s">
        <v>70</v>
      </c>
      <c r="C18" s="300"/>
      <c r="D18" s="96"/>
      <c r="E18" s="189">
        <f>'[1]Magnitudes presupuestarias DDFF'!E18</f>
        <v>-53268.096129999998</v>
      </c>
      <c r="F18"/>
      <c r="G18" s="189">
        <f>'[1]Magnitudes presupuestarias DDFF'!G18</f>
        <v>-71856.93578</v>
      </c>
      <c r="H18"/>
      <c r="I18" s="249" t="str">
        <f>'[1]Magnitudes presupuestarias DDFF'!I18</f>
        <v xml:space="preserve"> -</v>
      </c>
    </row>
    <row r="19" spans="1:15" ht="13.2" x14ac:dyDescent="0.25">
      <c r="A19" s="96"/>
      <c r="B19" s="168"/>
      <c r="C19" s="170" t="s">
        <v>71</v>
      </c>
      <c r="D19" s="96"/>
      <c r="E19" s="190">
        <f>'[1]Magnitudes presupuestarias DDFF'!E19</f>
        <v>59969.606619999999</v>
      </c>
      <c r="F19"/>
      <c r="G19" s="190">
        <f>'[1]Magnitudes presupuestarias DDFF'!G19</f>
        <v>58899.937599999997</v>
      </c>
      <c r="H19"/>
      <c r="I19" s="194">
        <f>'[1]Magnitudes presupuestarias DDFF'!I19</f>
        <v>1.8160783586297136</v>
      </c>
    </row>
    <row r="20" spans="1:15" ht="13.2" x14ac:dyDescent="0.25">
      <c r="A20" s="96"/>
      <c r="B20" s="168"/>
      <c r="C20" s="170" t="s">
        <v>72</v>
      </c>
      <c r="D20" s="96"/>
      <c r="E20" s="190">
        <f>'[1]Magnitudes presupuestarias DDFF'!E20</f>
        <v>113237.70275</v>
      </c>
      <c r="F20"/>
      <c r="G20" s="190">
        <f>'[1]Magnitudes presupuestarias DDFF'!G20</f>
        <v>130756.87337999999</v>
      </c>
      <c r="H20"/>
      <c r="I20" s="194">
        <f>'[1]Magnitudes presupuestarias DDFF'!I20</f>
        <v>-13.39827894101332</v>
      </c>
    </row>
    <row r="21" spans="1:15" ht="19.5" customHeight="1" x14ac:dyDescent="0.25">
      <c r="A21" s="96"/>
      <c r="B21" s="299" t="s">
        <v>73</v>
      </c>
      <c r="C21" s="300"/>
      <c r="D21" s="96"/>
      <c r="E21" s="189">
        <f>'[1]Magnitudes presupuestarias DDFF'!E21</f>
        <v>-84261.20405</v>
      </c>
      <c r="F21"/>
      <c r="G21" s="189">
        <f>'[1]Magnitudes presupuestarias DDFF'!G21</f>
        <v>-66660.714319999999</v>
      </c>
      <c r="H21"/>
      <c r="I21" s="249">
        <f>'[1]Magnitudes presupuestarias DDFF'!I21</f>
        <v>26.403092000349872</v>
      </c>
    </row>
    <row r="22" spans="1:15" ht="13.2" x14ac:dyDescent="0.25">
      <c r="A22" s="96"/>
      <c r="B22" s="168"/>
      <c r="C22" s="170" t="s">
        <v>74</v>
      </c>
      <c r="D22" s="96"/>
      <c r="E22" s="190">
        <f>'[1]Magnitudes presupuestarias DDFF'!E22</f>
        <v>184186</v>
      </c>
      <c r="F22"/>
      <c r="G22" s="190">
        <f>'[1]Magnitudes presupuestarias DDFF'!G22</f>
        <v>187288</v>
      </c>
      <c r="H22"/>
      <c r="I22" s="194">
        <f>'[1]Magnitudes presupuestarias DDFF'!I22</f>
        <v>-1.6562726923241233</v>
      </c>
    </row>
    <row r="23" spans="1:15" ht="13.2" x14ac:dyDescent="0.25">
      <c r="A23" s="96"/>
      <c r="B23" s="168"/>
      <c r="C23" s="170" t="s">
        <v>75</v>
      </c>
      <c r="D23" s="96"/>
      <c r="E23" s="192">
        <f>'[1]Magnitudes presupuestarias DDFF'!E23</f>
        <v>268447.20405</v>
      </c>
      <c r="F23"/>
      <c r="G23" s="192">
        <f>'[1]Magnitudes presupuestarias DDFF'!G23</f>
        <v>253948.71432</v>
      </c>
      <c r="H23"/>
      <c r="I23" s="194">
        <f>'[1]Magnitudes presupuestarias DDFF'!I23</f>
        <v>5.7092195834984594</v>
      </c>
    </row>
    <row r="24" spans="1:15" ht="19.5" customHeight="1" x14ac:dyDescent="0.25">
      <c r="A24" s="96"/>
      <c r="B24" s="299" t="s">
        <v>76</v>
      </c>
      <c r="C24" s="300"/>
      <c r="D24" s="96"/>
      <c r="E24" s="189">
        <f>'[1]Magnitudes presupuestarias DDFF'!E24</f>
        <v>305753.60324999935</v>
      </c>
      <c r="F24"/>
      <c r="G24" s="189">
        <f>'[1]Magnitudes presupuestarias DDFF'!G24</f>
        <v>70646.161259997491</v>
      </c>
      <c r="H24"/>
      <c r="I24" s="249">
        <f>'[1]Magnitudes presupuestarias DDFF'!I24</f>
        <v>332.79577799668579</v>
      </c>
    </row>
    <row r="25" spans="1:15" ht="13.2" x14ac:dyDescent="0.25">
      <c r="A25" s="96"/>
      <c r="B25" s="168"/>
      <c r="C25" s="170" t="s">
        <v>77</v>
      </c>
      <c r="D25" s="96"/>
      <c r="E25" s="190">
        <f>'[1]Magnitudes presupuestarias DDFF'!E25</f>
        <v>479128.94956999831</v>
      </c>
      <c r="F25"/>
      <c r="G25" s="190">
        <f>'[1]Magnitudes presupuestarias DDFF'!G25</f>
        <v>425957.878800001</v>
      </c>
      <c r="H25"/>
      <c r="I25" s="194">
        <f>'[1]Magnitudes presupuestarias DDFF'!I25</f>
        <v>12.482706252503096</v>
      </c>
    </row>
    <row r="26" spans="1:15" ht="13.2" x14ac:dyDescent="0.25">
      <c r="A26" s="96"/>
      <c r="B26" s="168"/>
      <c r="C26" s="170" t="s">
        <v>78</v>
      </c>
      <c r="D26" s="96"/>
      <c r="E26" s="190">
        <f>'[1]Magnitudes presupuestarias DDFF'!E26</f>
        <v>367583.34625000134</v>
      </c>
      <c r="F26"/>
      <c r="G26" s="190">
        <f>'[1]Magnitudes presupuestarias DDFF'!G26</f>
        <v>408191.52376999706</v>
      </c>
      <c r="H26"/>
      <c r="I26" s="194">
        <f>'[1]Magnitudes presupuestarias DDFF'!I26</f>
        <v>-9.9483147383719661</v>
      </c>
    </row>
    <row r="27" spans="1:15" ht="30" customHeight="1" x14ac:dyDescent="0.25">
      <c r="A27" s="96"/>
      <c r="B27" s="304" t="s">
        <v>79</v>
      </c>
      <c r="C27" s="305"/>
      <c r="D27" s="96"/>
      <c r="E27" s="193">
        <f>'[1]Magnitudes presupuestarias DDFF'!E27</f>
        <v>417299.20656999631</v>
      </c>
      <c r="F27"/>
      <c r="G27" s="193">
        <f>'[1]Magnitudes presupuestarias DDFF'!G27</f>
        <v>88412.516290001455</v>
      </c>
      <c r="H27"/>
      <c r="I27" s="250">
        <f>'[1]Magnitudes presupuestarias DDFF'!I27</f>
        <v>371.99109818480372</v>
      </c>
    </row>
    <row r="28" spans="1:15" ht="13.95" customHeight="1" x14ac:dyDescent="0.2">
      <c r="B28" s="303"/>
      <c r="C28" s="303"/>
      <c r="D28" s="303"/>
      <c r="E28" s="303"/>
      <c r="F28" s="303"/>
      <c r="G28" s="303"/>
      <c r="H28" s="303"/>
      <c r="I28" s="303"/>
      <c r="O28" s="171"/>
    </row>
    <row r="29" spans="1:15" ht="15" customHeight="1" x14ac:dyDescent="0.2">
      <c r="C29" s="310" t="s">
        <v>27</v>
      </c>
      <c r="D29" s="310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2019-05-13T10:28:51Z</dcterms:modified>
</cp:coreProperties>
</file>