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ÓRGANO ESTADÍSTICO\Ejecución Presupuestaria\Publicadas en la WEB\2018\2018-trim-04\"/>
    </mc:Choice>
  </mc:AlternateContent>
  <bookViews>
    <workbookView xWindow="-12" yWindow="-12" windowWidth="9600" windowHeight="11016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2'!$B$1:$K$72</definedName>
    <definedName name="_xlnm.Print_Area" localSheetId="4">'evol gto GV '!$B$1:$N$79</definedName>
    <definedName name="_xlnm.Print_Area" localSheetId="13">'evol gto GV-DDFF'!$B$1:$N$80</definedName>
    <definedName name="_xlnm.Print_Area" localSheetId="14">'evol ing GV-DDFF'!$B$1:$O$79</definedName>
    <definedName name="_xlnm.Print_Area" localSheetId="5">'evol ing-GV'!$B$1:$O$79</definedName>
    <definedName name="_xlnm.Print_Area" localSheetId="9">'Evolucion gasto DDFF'!$B$1:$N$79</definedName>
    <definedName name="_xlnm.Print_Area" localSheetId="10">'Evolución ingreso DDFF'!$B$1:$O$80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</workbook>
</file>

<file path=xl/calcChain.xml><?xml version="1.0" encoding="utf-8"?>
<calcChain xmlns="http://schemas.openxmlformats.org/spreadsheetml/2006/main">
  <c r="I26" i="38" l="1"/>
  <c r="G26" i="38"/>
  <c r="E26" i="38"/>
  <c r="G25" i="38"/>
  <c r="E25" i="38"/>
  <c r="I25" i="38" s="1"/>
  <c r="I23" i="38"/>
  <c r="G23" i="38"/>
  <c r="E23" i="38"/>
  <c r="I22" i="38"/>
  <c r="G22" i="38"/>
  <c r="E22" i="38"/>
  <c r="G21" i="38"/>
  <c r="E21" i="38"/>
  <c r="I21" i="38" s="1"/>
  <c r="G20" i="38"/>
  <c r="E20" i="38"/>
  <c r="E18" i="38" s="1"/>
  <c r="I19" i="38"/>
  <c r="G19" i="38"/>
  <c r="E19" i="38"/>
  <c r="G18" i="38"/>
  <c r="I16" i="38"/>
  <c r="G16" i="38"/>
  <c r="E16" i="38"/>
  <c r="I15" i="38"/>
  <c r="G15" i="38"/>
  <c r="E15" i="38"/>
  <c r="G14" i="38"/>
  <c r="E14" i="38"/>
  <c r="I14" i="38" s="1"/>
  <c r="G13" i="38"/>
  <c r="E13" i="38"/>
  <c r="I13" i="38" s="1"/>
  <c r="I11" i="38"/>
  <c r="G11" i="38"/>
  <c r="E11" i="38"/>
  <c r="G10" i="38"/>
  <c r="G7" i="38" s="1"/>
  <c r="E10" i="38"/>
  <c r="I10" i="38" s="1"/>
  <c r="G9" i="38"/>
  <c r="E9" i="38"/>
  <c r="I9" i="38" s="1"/>
  <c r="I8" i="38"/>
  <c r="G8" i="38"/>
  <c r="E8" i="38"/>
  <c r="E7" i="38" s="1"/>
  <c r="G6" i="38"/>
  <c r="E6" i="38"/>
  <c r="E12" i="38" s="1"/>
  <c r="N78" i="36"/>
  <c r="K78" i="36"/>
  <c r="H78" i="36"/>
  <c r="J22" i="39"/>
  <c r="E22" i="39"/>
  <c r="J20" i="39"/>
  <c r="I20" i="39"/>
  <c r="E20" i="39"/>
  <c r="D20" i="39"/>
  <c r="J19" i="39"/>
  <c r="I19" i="39"/>
  <c r="E19" i="39"/>
  <c r="D19" i="39"/>
  <c r="J18" i="39"/>
  <c r="I18" i="39"/>
  <c r="I22" i="39" s="1"/>
  <c r="E18" i="39"/>
  <c r="D18" i="39"/>
  <c r="D22" i="39" s="1"/>
  <c r="J16" i="39"/>
  <c r="I16" i="39"/>
  <c r="E16" i="39"/>
  <c r="D16" i="39"/>
  <c r="J14" i="39"/>
  <c r="I14" i="39"/>
  <c r="J13" i="39"/>
  <c r="I13" i="39"/>
  <c r="E13" i="39"/>
  <c r="D13" i="39"/>
  <c r="J12" i="39"/>
  <c r="I12" i="39"/>
  <c r="E12" i="39"/>
  <c r="D12" i="39"/>
  <c r="J11" i="39"/>
  <c r="I11" i="39"/>
  <c r="E11" i="39"/>
  <c r="D11" i="39"/>
  <c r="J10" i="39"/>
  <c r="I10" i="39"/>
  <c r="E10" i="39"/>
  <c r="D10" i="39"/>
  <c r="J9" i="39"/>
  <c r="I9" i="39"/>
  <c r="E9" i="39"/>
  <c r="D9" i="39"/>
  <c r="J8" i="39"/>
  <c r="I8" i="39"/>
  <c r="E8" i="39"/>
  <c r="D8" i="39"/>
  <c r="J7" i="39"/>
  <c r="I7" i="39"/>
  <c r="E7" i="39"/>
  <c r="D7" i="39"/>
  <c r="J6" i="39"/>
  <c r="I6" i="39"/>
  <c r="E6" i="39"/>
  <c r="D6" i="39"/>
  <c r="M78" i="29"/>
  <c r="J78" i="29"/>
  <c r="G78" i="29"/>
  <c r="I26" i="41"/>
  <c r="G26" i="41"/>
  <c r="E26" i="41"/>
  <c r="G25" i="41"/>
  <c r="E25" i="41"/>
  <c r="I25" i="41" s="1"/>
  <c r="G23" i="41"/>
  <c r="I23" i="41" s="1"/>
  <c r="E23" i="41"/>
  <c r="I22" i="41"/>
  <c r="G22" i="41"/>
  <c r="E22" i="41"/>
  <c r="E21" i="41" s="1"/>
  <c r="I21" i="41" s="1"/>
  <c r="G21" i="41"/>
  <c r="G20" i="41"/>
  <c r="E20" i="41"/>
  <c r="E18" i="41" s="1"/>
  <c r="G19" i="41"/>
  <c r="I19" i="41" s="1"/>
  <c r="E19" i="41"/>
  <c r="G18" i="41"/>
  <c r="G16" i="41"/>
  <c r="I16" i="41" s="1"/>
  <c r="E16" i="41"/>
  <c r="I15" i="41"/>
  <c r="G15" i="41"/>
  <c r="E15" i="41"/>
  <c r="E14" i="41" s="1"/>
  <c r="I14" i="41" s="1"/>
  <c r="G14" i="41"/>
  <c r="G13" i="41"/>
  <c r="E13" i="41"/>
  <c r="I13" i="41" s="1"/>
  <c r="I11" i="41"/>
  <c r="G11" i="41"/>
  <c r="E11" i="41"/>
  <c r="G10" i="41"/>
  <c r="E10" i="41"/>
  <c r="I10" i="41" s="1"/>
  <c r="G9" i="41"/>
  <c r="E9" i="41"/>
  <c r="I9" i="41" s="1"/>
  <c r="G8" i="41"/>
  <c r="I8" i="41" s="1"/>
  <c r="E8" i="41"/>
  <c r="G6" i="41"/>
  <c r="E6" i="41"/>
  <c r="U32" i="16"/>
  <c r="T32" i="16"/>
  <c r="S32" i="16"/>
  <c r="L32" i="16"/>
  <c r="K32" i="16"/>
  <c r="J32" i="16"/>
  <c r="Q32" i="16" s="1"/>
  <c r="H32" i="16"/>
  <c r="G32" i="16"/>
  <c r="L31" i="16"/>
  <c r="K31" i="16"/>
  <c r="J31" i="16"/>
  <c r="L30" i="16"/>
  <c r="Q30" i="16" s="1"/>
  <c r="K30" i="16"/>
  <c r="J30" i="16"/>
  <c r="L29" i="16"/>
  <c r="K29" i="16"/>
  <c r="K34" i="16" s="1"/>
  <c r="J29" i="16"/>
  <c r="P29" i="16" s="1"/>
  <c r="G29" i="16"/>
  <c r="T29" i="16" s="1"/>
  <c r="L27" i="16"/>
  <c r="K27" i="16"/>
  <c r="J27" i="16"/>
  <c r="Q27" i="16" s="1"/>
  <c r="U25" i="16"/>
  <c r="T25" i="16"/>
  <c r="S25" i="16"/>
  <c r="Q25" i="16"/>
  <c r="P25" i="16"/>
  <c r="O25" i="16"/>
  <c r="F25" i="16"/>
  <c r="N25" i="16" s="1"/>
  <c r="U24" i="16"/>
  <c r="T24" i="16"/>
  <c r="Q24" i="16"/>
  <c r="P24" i="16"/>
  <c r="O24" i="16"/>
  <c r="H24" i="16"/>
  <c r="G24" i="16"/>
  <c r="G31" i="16" s="1"/>
  <c r="T31" i="16" s="1"/>
  <c r="F24" i="16"/>
  <c r="T23" i="16"/>
  <c r="S23" i="16"/>
  <c r="Q23" i="16"/>
  <c r="N23" i="16"/>
  <c r="H23" i="16"/>
  <c r="G23" i="16"/>
  <c r="F23" i="16"/>
  <c r="P23" i="16" s="1"/>
  <c r="U22" i="16"/>
  <c r="T22" i="16"/>
  <c r="Q22" i="16"/>
  <c r="P22" i="16"/>
  <c r="H22" i="16"/>
  <c r="G22" i="16"/>
  <c r="G30" i="16" s="1"/>
  <c r="F22" i="16"/>
  <c r="T21" i="16"/>
  <c r="S21" i="16"/>
  <c r="Q21" i="16"/>
  <c r="P21" i="16"/>
  <c r="N21" i="16"/>
  <c r="H21" i="16"/>
  <c r="G21" i="16"/>
  <c r="F21" i="16"/>
  <c r="O21" i="16" s="1"/>
  <c r="U20" i="16"/>
  <c r="T20" i="16"/>
  <c r="Q20" i="16"/>
  <c r="P20" i="16"/>
  <c r="H20" i="16"/>
  <c r="G20" i="16"/>
  <c r="F20" i="16"/>
  <c r="T19" i="16"/>
  <c r="S19" i="16"/>
  <c r="Q19" i="16"/>
  <c r="P19" i="16"/>
  <c r="N19" i="16"/>
  <c r="H19" i="16"/>
  <c r="U19" i="16" s="1"/>
  <c r="G19" i="16"/>
  <c r="F19" i="16"/>
  <c r="O19" i="16" s="1"/>
  <c r="U18" i="16"/>
  <c r="T18" i="16"/>
  <c r="Q18" i="16"/>
  <c r="P18" i="16"/>
  <c r="H18" i="16"/>
  <c r="G18" i="16"/>
  <c r="F18" i="16"/>
  <c r="T17" i="16"/>
  <c r="S17" i="16"/>
  <c r="Q17" i="16"/>
  <c r="P17" i="16"/>
  <c r="N17" i="16"/>
  <c r="H17" i="16"/>
  <c r="U17" i="16" s="1"/>
  <c r="G17" i="16"/>
  <c r="F17" i="16"/>
  <c r="O17" i="16" s="1"/>
  <c r="U16" i="16"/>
  <c r="T16" i="16"/>
  <c r="Q16" i="16"/>
  <c r="P16" i="16"/>
  <c r="H16" i="16"/>
  <c r="G16" i="16"/>
  <c r="F16" i="16"/>
  <c r="T15" i="16"/>
  <c r="S15" i="16"/>
  <c r="Q15" i="16"/>
  <c r="P15" i="16"/>
  <c r="N15" i="16"/>
  <c r="H15" i="16"/>
  <c r="U15" i="16" s="1"/>
  <c r="G15" i="16"/>
  <c r="F15" i="16"/>
  <c r="O15" i="16" s="1"/>
  <c r="U14" i="16"/>
  <c r="T14" i="16"/>
  <c r="Q14" i="16"/>
  <c r="P14" i="16"/>
  <c r="H14" i="16"/>
  <c r="G14" i="16"/>
  <c r="F14" i="16"/>
  <c r="T13" i="16"/>
  <c r="S13" i="16"/>
  <c r="Q13" i="16"/>
  <c r="P13" i="16"/>
  <c r="N13" i="16"/>
  <c r="H13" i="16"/>
  <c r="U13" i="16" s="1"/>
  <c r="G13" i="16"/>
  <c r="F13" i="16"/>
  <c r="O13" i="16" s="1"/>
  <c r="U12" i="16"/>
  <c r="T12" i="16"/>
  <c r="Q12" i="16"/>
  <c r="P12" i="16"/>
  <c r="H12" i="16"/>
  <c r="G12" i="16"/>
  <c r="F12" i="16"/>
  <c r="T11" i="16"/>
  <c r="S11" i="16"/>
  <c r="Q11" i="16"/>
  <c r="P11" i="16"/>
  <c r="N11" i="16"/>
  <c r="H11" i="16"/>
  <c r="U11" i="16" s="1"/>
  <c r="G11" i="16"/>
  <c r="F11" i="16"/>
  <c r="O11" i="16" s="1"/>
  <c r="U10" i="16"/>
  <c r="T10" i="16"/>
  <c r="Q10" i="16"/>
  <c r="P10" i="16"/>
  <c r="H10" i="16"/>
  <c r="G10" i="16"/>
  <c r="F10" i="16"/>
  <c r="T9" i="16"/>
  <c r="S9" i="16"/>
  <c r="Q9" i="16"/>
  <c r="P9" i="16"/>
  <c r="N9" i="16"/>
  <c r="H9" i="16"/>
  <c r="H27" i="16" s="1"/>
  <c r="U27" i="16" s="1"/>
  <c r="G9" i="16"/>
  <c r="G27" i="16" s="1"/>
  <c r="T27" i="16" s="1"/>
  <c r="F9" i="16"/>
  <c r="F29" i="16" s="1"/>
  <c r="L24" i="14"/>
  <c r="L22" i="14"/>
  <c r="U22" i="14" s="1"/>
  <c r="K22" i="14"/>
  <c r="J22" i="14"/>
  <c r="Q22" i="14" s="1"/>
  <c r="H22" i="14"/>
  <c r="L21" i="14"/>
  <c r="K21" i="14"/>
  <c r="J21" i="14"/>
  <c r="L20" i="14"/>
  <c r="Q20" i="14" s="1"/>
  <c r="K20" i="14"/>
  <c r="K24" i="14" s="1"/>
  <c r="J20" i="14"/>
  <c r="J24" i="14" s="1"/>
  <c r="F20" i="14"/>
  <c r="L18" i="14"/>
  <c r="K18" i="14"/>
  <c r="J18" i="14"/>
  <c r="P18" i="14" s="1"/>
  <c r="T16" i="14"/>
  <c r="S16" i="14"/>
  <c r="Q16" i="14"/>
  <c r="P16" i="14"/>
  <c r="N16" i="14"/>
  <c r="H16" i="14"/>
  <c r="U16" i="14" s="1"/>
  <c r="G16" i="14"/>
  <c r="F16" i="14"/>
  <c r="O16" i="14" s="1"/>
  <c r="U15" i="14"/>
  <c r="Q15" i="14"/>
  <c r="P15" i="14"/>
  <c r="H15" i="14"/>
  <c r="G15" i="14"/>
  <c r="G22" i="14" s="1"/>
  <c r="T22" i="14" s="1"/>
  <c r="F15" i="14"/>
  <c r="O15" i="14" s="1"/>
  <c r="T14" i="14"/>
  <c r="S14" i="14"/>
  <c r="Q14" i="14"/>
  <c r="P14" i="14"/>
  <c r="N14" i="14"/>
  <c r="H14" i="14"/>
  <c r="U14" i="14" s="1"/>
  <c r="G14" i="14"/>
  <c r="F14" i="14"/>
  <c r="F21" i="14" s="1"/>
  <c r="U13" i="14"/>
  <c r="Q13" i="14"/>
  <c r="P13" i="14"/>
  <c r="H13" i="14"/>
  <c r="H21" i="14" s="1"/>
  <c r="U21" i="14" s="1"/>
  <c r="G13" i="14"/>
  <c r="T13" i="14" s="1"/>
  <c r="F13" i="14"/>
  <c r="O13" i="14" s="1"/>
  <c r="T12" i="14"/>
  <c r="S12" i="14"/>
  <c r="Q12" i="14"/>
  <c r="P12" i="14"/>
  <c r="N12" i="14"/>
  <c r="H12" i="14"/>
  <c r="U12" i="14" s="1"/>
  <c r="G12" i="14"/>
  <c r="F12" i="14"/>
  <c r="O12" i="14" s="1"/>
  <c r="U11" i="14"/>
  <c r="Q11" i="14"/>
  <c r="P11" i="14"/>
  <c r="H11" i="14"/>
  <c r="G11" i="14"/>
  <c r="T11" i="14" s="1"/>
  <c r="F11" i="14"/>
  <c r="O11" i="14" s="1"/>
  <c r="T10" i="14"/>
  <c r="S10" i="14"/>
  <c r="Q10" i="14"/>
  <c r="P10" i="14"/>
  <c r="N10" i="14"/>
  <c r="H10" i="14"/>
  <c r="U10" i="14" s="1"/>
  <c r="G10" i="14"/>
  <c r="F10" i="14"/>
  <c r="O10" i="14" s="1"/>
  <c r="U9" i="14"/>
  <c r="Q9" i="14"/>
  <c r="P9" i="14"/>
  <c r="H9" i="14"/>
  <c r="H18" i="14" s="1"/>
  <c r="G9" i="14"/>
  <c r="T9" i="14" s="1"/>
  <c r="F9" i="14"/>
  <c r="F18" i="14" s="1"/>
  <c r="I26" i="40"/>
  <c r="G26" i="40"/>
  <c r="E26" i="40"/>
  <c r="G25" i="40"/>
  <c r="E25" i="40"/>
  <c r="I25" i="40" s="1"/>
  <c r="I23" i="40"/>
  <c r="G23" i="40"/>
  <c r="E23" i="40"/>
  <c r="I22" i="40"/>
  <c r="G22" i="40"/>
  <c r="E22" i="40"/>
  <c r="G21" i="40"/>
  <c r="E21" i="40"/>
  <c r="I21" i="40" s="1"/>
  <c r="G20" i="40"/>
  <c r="E20" i="40"/>
  <c r="E18" i="40" s="1"/>
  <c r="I19" i="40"/>
  <c r="G19" i="40"/>
  <c r="E19" i="40"/>
  <c r="G18" i="40"/>
  <c r="I16" i="40"/>
  <c r="G16" i="40"/>
  <c r="E16" i="40"/>
  <c r="I15" i="40"/>
  <c r="G15" i="40"/>
  <c r="E15" i="40"/>
  <c r="G14" i="40"/>
  <c r="E14" i="40"/>
  <c r="I14" i="40" s="1"/>
  <c r="G13" i="40"/>
  <c r="E13" i="40"/>
  <c r="I13" i="40" s="1"/>
  <c r="I11" i="40"/>
  <c r="G11" i="40"/>
  <c r="E11" i="40"/>
  <c r="G10" i="40"/>
  <c r="G7" i="40" s="1"/>
  <c r="E10" i="40"/>
  <c r="I10" i="40" s="1"/>
  <c r="G9" i="40"/>
  <c r="E9" i="40"/>
  <c r="I9" i="40" s="1"/>
  <c r="G8" i="40"/>
  <c r="E8" i="40"/>
  <c r="I8" i="40" s="1"/>
  <c r="G6" i="40"/>
  <c r="E6" i="40"/>
  <c r="L25" i="1"/>
  <c r="G25" i="1"/>
  <c r="T23" i="1"/>
  <c r="S23" i="1"/>
  <c r="N23" i="1"/>
  <c r="L23" i="1"/>
  <c r="U23" i="1" s="1"/>
  <c r="K23" i="1"/>
  <c r="J23" i="1"/>
  <c r="Q23" i="1" s="1"/>
  <c r="H23" i="1"/>
  <c r="O23" i="1" s="1"/>
  <c r="G23" i="1"/>
  <c r="F23" i="1"/>
  <c r="U22" i="1"/>
  <c r="T22" i="1"/>
  <c r="O22" i="1"/>
  <c r="L22" i="1"/>
  <c r="K22" i="1"/>
  <c r="J22" i="1"/>
  <c r="S22" i="1" s="1"/>
  <c r="H22" i="1"/>
  <c r="G22" i="1"/>
  <c r="F22" i="1"/>
  <c r="N22" i="1" s="1"/>
  <c r="U21" i="1"/>
  <c r="L21" i="1"/>
  <c r="Q21" i="1" s="1"/>
  <c r="K21" i="1"/>
  <c r="K25" i="1" s="1"/>
  <c r="T25" i="1" s="1"/>
  <c r="J21" i="1"/>
  <c r="J25" i="1" s="1"/>
  <c r="H21" i="1"/>
  <c r="G21" i="1"/>
  <c r="F21" i="1"/>
  <c r="F25" i="1" s="1"/>
  <c r="S19" i="1"/>
  <c r="L19" i="1"/>
  <c r="U19" i="1" s="1"/>
  <c r="K19" i="1"/>
  <c r="T19" i="1" s="1"/>
  <c r="J19" i="1"/>
  <c r="P19" i="1" s="1"/>
  <c r="H19" i="1"/>
  <c r="G19" i="1"/>
  <c r="N19" i="1" s="1"/>
  <c r="F19" i="1"/>
  <c r="O19" i="1" s="1"/>
  <c r="U17" i="1"/>
  <c r="T17" i="1"/>
  <c r="S17" i="1"/>
  <c r="Q17" i="1"/>
  <c r="P17" i="1"/>
  <c r="O17" i="1"/>
  <c r="N17" i="1"/>
  <c r="U16" i="1"/>
  <c r="T16" i="1"/>
  <c r="S16" i="1"/>
  <c r="Q16" i="1"/>
  <c r="P16" i="1"/>
  <c r="O16" i="1"/>
  <c r="N16" i="1"/>
  <c r="U15" i="1"/>
  <c r="T15" i="1"/>
  <c r="S15" i="1"/>
  <c r="Q15" i="1"/>
  <c r="P15" i="1"/>
  <c r="O15" i="1"/>
  <c r="N15" i="1"/>
  <c r="U14" i="1"/>
  <c r="T14" i="1"/>
  <c r="S14" i="1"/>
  <c r="Q14" i="1"/>
  <c r="P14" i="1"/>
  <c r="O14" i="1"/>
  <c r="N14" i="1"/>
  <c r="U13" i="1"/>
  <c r="T13" i="1"/>
  <c r="S13" i="1"/>
  <c r="Q13" i="1"/>
  <c r="P13" i="1"/>
  <c r="O13" i="1"/>
  <c r="N13" i="1"/>
  <c r="U12" i="1"/>
  <c r="T12" i="1"/>
  <c r="S12" i="1"/>
  <c r="Q12" i="1"/>
  <c r="P12" i="1"/>
  <c r="O12" i="1"/>
  <c r="N12" i="1"/>
  <c r="U11" i="1"/>
  <c r="T11" i="1"/>
  <c r="S11" i="1"/>
  <c r="Q11" i="1"/>
  <c r="P11" i="1"/>
  <c r="O11" i="1"/>
  <c r="N11" i="1"/>
  <c r="U10" i="1"/>
  <c r="T10" i="1"/>
  <c r="S10" i="1"/>
  <c r="Q10" i="1"/>
  <c r="P10" i="1"/>
  <c r="O10" i="1"/>
  <c r="N10" i="1"/>
  <c r="U9" i="1"/>
  <c r="T9" i="1"/>
  <c r="S9" i="1"/>
  <c r="Q9" i="1"/>
  <c r="P9" i="1"/>
  <c r="O9" i="1"/>
  <c r="N9" i="1"/>
  <c r="L24" i="2"/>
  <c r="G24" i="2"/>
  <c r="T22" i="2"/>
  <c r="S22" i="2"/>
  <c r="N22" i="2"/>
  <c r="L22" i="2"/>
  <c r="K22" i="2"/>
  <c r="J22" i="2"/>
  <c r="Q22" i="2" s="1"/>
  <c r="H22" i="2"/>
  <c r="H24" i="2" s="1"/>
  <c r="G22" i="2"/>
  <c r="F22" i="2"/>
  <c r="U21" i="2"/>
  <c r="T21" i="2"/>
  <c r="O21" i="2"/>
  <c r="L21" i="2"/>
  <c r="K21" i="2"/>
  <c r="J21" i="2"/>
  <c r="S21" i="2" s="1"/>
  <c r="H21" i="2"/>
  <c r="G21" i="2"/>
  <c r="F21" i="2"/>
  <c r="N21" i="2" s="1"/>
  <c r="U20" i="2"/>
  <c r="L20" i="2"/>
  <c r="Q20" i="2" s="1"/>
  <c r="K20" i="2"/>
  <c r="K24" i="2" s="1"/>
  <c r="T24" i="2" s="1"/>
  <c r="J20" i="2"/>
  <c r="H20" i="2"/>
  <c r="G20" i="2"/>
  <c r="F20" i="2"/>
  <c r="F24" i="2" s="1"/>
  <c r="S18" i="2"/>
  <c r="L18" i="2"/>
  <c r="U18" i="2" s="1"/>
  <c r="K18" i="2"/>
  <c r="J18" i="2"/>
  <c r="P18" i="2" s="1"/>
  <c r="H18" i="2"/>
  <c r="O18" i="2" s="1"/>
  <c r="G18" i="2"/>
  <c r="N18" i="2" s="1"/>
  <c r="F18" i="2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E17" i="38" l="1"/>
  <c r="I7" i="38"/>
  <c r="G12" i="38"/>
  <c r="G17" i="38" s="1"/>
  <c r="G24" i="38" s="1"/>
  <c r="G27" i="38" s="1"/>
  <c r="I6" i="38"/>
  <c r="I20" i="38"/>
  <c r="O78" i="36"/>
  <c r="N78" i="29"/>
  <c r="G12" i="41"/>
  <c r="G17" i="41" s="1"/>
  <c r="G24" i="41" s="1"/>
  <c r="G27" i="41" s="1"/>
  <c r="I6" i="41"/>
  <c r="E7" i="41"/>
  <c r="I7" i="41" s="1"/>
  <c r="I20" i="41"/>
  <c r="G7" i="41"/>
  <c r="S29" i="16"/>
  <c r="N29" i="16"/>
  <c r="S18" i="16"/>
  <c r="N18" i="16"/>
  <c r="S12" i="16"/>
  <c r="N12" i="16"/>
  <c r="S20" i="16"/>
  <c r="N20" i="16"/>
  <c r="H31" i="16"/>
  <c r="U31" i="16" s="1"/>
  <c r="U23" i="16"/>
  <c r="S10" i="16"/>
  <c r="N10" i="16"/>
  <c r="S14" i="16"/>
  <c r="N14" i="16"/>
  <c r="S16" i="16"/>
  <c r="N16" i="16"/>
  <c r="S22" i="16"/>
  <c r="N22" i="16"/>
  <c r="F30" i="16"/>
  <c r="T34" i="16"/>
  <c r="U29" i="16"/>
  <c r="U9" i="16"/>
  <c r="H29" i="16"/>
  <c r="U21" i="16"/>
  <c r="H30" i="16"/>
  <c r="U30" i="16" s="1"/>
  <c r="O10" i="16"/>
  <c r="O12" i="16"/>
  <c r="O14" i="16"/>
  <c r="O16" i="16"/>
  <c r="O18" i="16"/>
  <c r="O20" i="16"/>
  <c r="O22" i="16"/>
  <c r="S24" i="16"/>
  <c r="N24" i="16"/>
  <c r="F31" i="16"/>
  <c r="S31" i="16" s="1"/>
  <c r="T30" i="16"/>
  <c r="Q29" i="16"/>
  <c r="P30" i="16"/>
  <c r="G34" i="16"/>
  <c r="L34" i="16"/>
  <c r="P31" i="16"/>
  <c r="O9" i="16"/>
  <c r="O23" i="16"/>
  <c r="F27" i="16"/>
  <c r="P27" i="16"/>
  <c r="Q31" i="16"/>
  <c r="F32" i="16"/>
  <c r="P32" i="16"/>
  <c r="J34" i="16"/>
  <c r="N21" i="14"/>
  <c r="O21" i="14"/>
  <c r="U18" i="14"/>
  <c r="S21" i="14"/>
  <c r="S18" i="14"/>
  <c r="O18" i="14"/>
  <c r="P24" i="14"/>
  <c r="Q24" i="14"/>
  <c r="G18" i="14"/>
  <c r="N18" i="14" s="1"/>
  <c r="P20" i="14"/>
  <c r="G20" i="14"/>
  <c r="N9" i="14"/>
  <c r="S9" i="14"/>
  <c r="N11" i="14"/>
  <c r="S11" i="14"/>
  <c r="N13" i="14"/>
  <c r="S13" i="14"/>
  <c r="N15" i="14"/>
  <c r="S15" i="14"/>
  <c r="H20" i="14"/>
  <c r="N20" i="14"/>
  <c r="S20" i="14"/>
  <c r="G21" i="14"/>
  <c r="T21" i="14" s="1"/>
  <c r="Q21" i="14"/>
  <c r="F22" i="14"/>
  <c r="P22" i="14"/>
  <c r="Q18" i="14"/>
  <c r="O14" i="14"/>
  <c r="P21" i="14"/>
  <c r="O9" i="14"/>
  <c r="T15" i="14"/>
  <c r="O20" i="14"/>
  <c r="T20" i="14"/>
  <c r="G12" i="40"/>
  <c r="G17" i="40" s="1"/>
  <c r="G24" i="40" s="1"/>
  <c r="G27" i="40" s="1"/>
  <c r="I6" i="40"/>
  <c r="E7" i="40"/>
  <c r="I7" i="40" s="1"/>
  <c r="I20" i="40"/>
  <c r="N25" i="1"/>
  <c r="O25" i="1"/>
  <c r="P25" i="1"/>
  <c r="Q25" i="1"/>
  <c r="S25" i="1"/>
  <c r="U25" i="1"/>
  <c r="P21" i="1"/>
  <c r="P22" i="1"/>
  <c r="H25" i="1"/>
  <c r="N21" i="1"/>
  <c r="S21" i="1"/>
  <c r="Q22" i="1"/>
  <c r="P23" i="1"/>
  <c r="Q19" i="1"/>
  <c r="O21" i="1"/>
  <c r="T21" i="1"/>
  <c r="O24" i="2"/>
  <c r="N24" i="2"/>
  <c r="U24" i="2"/>
  <c r="P21" i="2"/>
  <c r="T18" i="2"/>
  <c r="N20" i="2"/>
  <c r="S20" i="2"/>
  <c r="Q21" i="2"/>
  <c r="P22" i="2"/>
  <c r="U22" i="2"/>
  <c r="J24" i="2"/>
  <c r="Q18" i="2"/>
  <c r="P20" i="2"/>
  <c r="O22" i="2"/>
  <c r="O20" i="2"/>
  <c r="T20" i="2"/>
  <c r="N76" i="36"/>
  <c r="K76" i="36"/>
  <c r="O76" i="36" s="1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E24" i="38" l="1"/>
  <c r="I17" i="38"/>
  <c r="I12" i="38"/>
  <c r="E12" i="41"/>
  <c r="O27" i="16"/>
  <c r="S27" i="16"/>
  <c r="N27" i="16"/>
  <c r="O32" i="16"/>
  <c r="N32" i="16"/>
  <c r="N31" i="16"/>
  <c r="O31" i="16"/>
  <c r="H34" i="16"/>
  <c r="U34" i="16" s="1"/>
  <c r="O30" i="16"/>
  <c r="S30" i="16"/>
  <c r="N30" i="16"/>
  <c r="O29" i="16"/>
  <c r="P34" i="16"/>
  <c r="S34" i="16"/>
  <c r="Q34" i="16"/>
  <c r="F34" i="16"/>
  <c r="N22" i="14"/>
  <c r="O22" i="14"/>
  <c r="S22" i="14"/>
  <c r="U20" i="14"/>
  <c r="H24" i="14"/>
  <c r="U24" i="14" s="1"/>
  <c r="G24" i="14"/>
  <c r="T24" i="14" s="1"/>
  <c r="T18" i="14"/>
  <c r="F24" i="14"/>
  <c r="E12" i="40"/>
  <c r="P24" i="2"/>
  <c r="S24" i="2"/>
  <c r="Q24" i="2"/>
  <c r="N76" i="23"/>
  <c r="N76" i="29"/>
  <c r="N76" i="35"/>
  <c r="O76" i="30"/>
  <c r="O76" i="24"/>
  <c r="I24" i="38" l="1"/>
  <c r="E27" i="38"/>
  <c r="I27" i="38" s="1"/>
  <c r="I12" i="41"/>
  <c r="E17" i="41"/>
  <c r="N34" i="16"/>
  <c r="O34" i="16"/>
  <c r="N24" i="14"/>
  <c r="O24" i="14"/>
  <c r="S24" i="14"/>
  <c r="I12" i="40"/>
  <c r="E17" i="40"/>
  <c r="N75" i="36"/>
  <c r="K75" i="36"/>
  <c r="H75" i="36"/>
  <c r="M75" i="35"/>
  <c r="J75" i="35"/>
  <c r="G75" i="35"/>
  <c r="G67" i="37"/>
  <c r="C67" i="37"/>
  <c r="N75" i="30"/>
  <c r="K75" i="30"/>
  <c r="H75" i="30"/>
  <c r="M75" i="29"/>
  <c r="N75" i="29" s="1"/>
  <c r="J75" i="29"/>
  <c r="G75" i="29"/>
  <c r="N75" i="24"/>
  <c r="K75" i="24"/>
  <c r="H75" i="24"/>
  <c r="M75" i="23"/>
  <c r="J75" i="23"/>
  <c r="G75" i="23"/>
  <c r="I17" i="41" l="1"/>
  <c r="E24" i="41"/>
  <c r="E24" i="40"/>
  <c r="I17" i="40"/>
  <c r="O75" i="30"/>
  <c r="O75" i="36"/>
  <c r="N75" i="35"/>
  <c r="O75" i="24"/>
  <c r="N75" i="23"/>
  <c r="I24" i="41" l="1"/>
  <c r="E27" i="41"/>
  <c r="I27" i="41" s="1"/>
  <c r="I24" i="40"/>
  <c r="E27" i="40"/>
  <c r="I27" i="40" s="1"/>
  <c r="N74" i="36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O47" i="36" s="1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O50" i="24" l="1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<sst xmlns="http://schemas.openxmlformats.org/spreadsheetml/2006/main" count="941" uniqueCount="203">
  <si>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</si>
  <si>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</si>
  <si>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</si>
  <si>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</si>
  <si>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</si>
  <si>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</si>
  <si>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</si>
  <si>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</si>
  <si>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</si>
  <si>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</si>
  <si>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</si>
  <si>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</si>
  <si>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</si>
  <si>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</si>
  <si>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</si>
  <si>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</si>
  <si>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</si>
  <si>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</si>
  <si>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</si>
  <si>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</si>
  <si>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</si>
  <si>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</si>
  <si>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</si>
  <si>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</si>
  <si>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</si>
  <si>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</si>
  <si>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</si>
  <si>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</si>
  <si>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</si>
  <si>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</si>
  <si>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</si>
  <si>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</si>
  <si>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</si>
  <si>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</si>
  <si>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</si>
  <si>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</si>
  <si>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</si>
  <si>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</si>
  <si>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</si>
  <si>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</si>
  <si>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</si>
  <si>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</si>
  <si>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</si>
  <si>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</si>
  <si>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</si>
  <si>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</si>
  <si>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</si>
  <si>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</si>
  <si>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</si>
  <si>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</si>
  <si>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</si>
  <si>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</si>
  <si>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</si>
  <si>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</si>
  <si>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</si>
  <si>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</si>
  <si>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</si>
  <si>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</si>
  <si>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</si>
  <si>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</si>
  <si>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</si>
  <si>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</si>
  <si>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</si>
  <si>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</si>
  <si>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</si>
  <si>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</si>
  <si>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</si>
  <si>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</si>
  <si>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</si>
  <si>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</si>
  <si>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</si>
  <si>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</si>
  <si>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</si>
  <si>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</si>
  <si>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</si>
  <si>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</si>
  <si>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</si>
  <si>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</si>
  <si>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</si>
  <si>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</si>
  <si>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</si>
  <si>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</si>
  <si>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</si>
  <si>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</si>
  <si>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</si>
  <si>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</si>
  <si>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</si>
  <si>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</si>
  <si>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</si>
  <si>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</si>
  <si>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</si>
  <si>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</si>
  <si>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</si>
  <si>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</si>
  <si>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</si>
  <si>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</si>
  <si>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</si>
  <si>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</si>
  <si>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</si>
  <si>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</si>
  <si>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</si>
  <si>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</si>
  <si>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</si>
  <si>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</si>
  <si>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</si>
  <si>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</si>
  <si>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</si>
  <si>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</si>
  <si>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</si>
  <si>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</si>
  <si>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</si>
  <si>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</si>
  <si>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</si>
  <si>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</si>
  <si>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</si>
  <si>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</si>
  <si>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</si>
  <si>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</si>
  <si>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</si>
  <si>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</si>
  <si>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</si>
  <si>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</si>
  <si>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</si>
  <si>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</si>
  <si>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</si>
  <si>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</si>
  <si>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</si>
  <si>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</si>
  <si>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</si>
  <si>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</si>
  <si>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</si>
  <si>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</si>
  <si>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</si>
  <si>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</si>
  <si>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</si>
  <si>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</si>
  <si>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</si>
  <si>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</si>
  <si>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</si>
  <si>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</si>
  <si>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</si>
  <si>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</si>
  <si>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</si>
  <si>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</si>
  <si>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</si>
  <si>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</si>
  <si>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</si>
  <si>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</si>
  <si>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</si>
  <si>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</si>
  <si>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</si>
  <si>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</si>
  <si>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</si>
  <si>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</si>
  <si>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</si>
  <si>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</si>
  <si>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</si>
  <si>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</si>
  <si>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</si>
  <si>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</si>
  <si>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</si>
  <si>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</si>
  <si>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</si>
  <si>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</si>
  <si>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</si>
  <si>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</si>
  <si>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</si>
  <si>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</si>
  <si>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</si>
  <si>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</si>
  <si>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</si>
  <si>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</si>
  <si>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</si>
  <si>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</si>
  <si>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</si>
  <si>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</si>
  <si>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</si>
  <si>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</si>
  <si>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</si>
  <si>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</si>
  <si>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</si>
  <si>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</si>
  <si>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</si>
  <si>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</si>
  <si>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Tasas de variación 17/16</t>
  </si>
  <si>
    <t xml:space="preserve">1.- Ingresos Corrientes </t>
  </si>
  <si>
    <t xml:space="preserve">3.- Ahorro Bruto  (1-2) </t>
  </si>
  <si>
    <t xml:space="preserve">10.- Superavit / Deficit Presupuestario en términos de caja 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</si>
  <si>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</si>
  <si>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</si>
  <si>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</si>
  <si>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</si>
  <si>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</si>
  <si>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</si>
  <si>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</si>
  <si>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Tasas de variación 18/17</t>
  </si>
  <si>
    <t>Var. %
18/17</t>
  </si>
  <si>
    <t xml:space="preserve"> -</t>
  </si>
  <si>
    <t>30.06.2018</t>
  </si>
  <si>
    <t>30.09.2018</t>
  </si>
  <si>
    <t xml:space="preserve">  -</t>
  </si>
  <si>
    <r>
      <t>4º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2018</t>
    </r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</si>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</sst>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13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7" fillId="4" borderId="2" xfId="0" applyFont="1" applyFill="1" applyBorder="1" applyAlignment="1">
      <alignment horizontal="centerContinuous" vertical="center" wrapText="1"/>
    </xf>
    <xf numFmtId="0" fontId="25" fillId="4" borderId="5" xfId="0" applyFont="1" applyFill="1" applyBorder="1" applyAlignment="1">
      <alignment horizontal="centerContinuous" vertical="center"/>
    </xf>
    <xf numFmtId="0" fontId="25" fillId="4" borderId="6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5" fillId="4" borderId="7" xfId="0" applyNumberFormat="1" applyFont="1" applyFill="1" applyBorder="1" applyAlignment="1">
      <alignment horizontal="centerContinuous" vertical="center"/>
    </xf>
    <xf numFmtId="0" fontId="26" fillId="4" borderId="8" xfId="0" applyNumberFormat="1" applyFont="1" applyFill="1" applyBorder="1" applyAlignment="1">
      <alignment horizontal="centerContinuous" vertical="center"/>
    </xf>
    <xf numFmtId="0" fontId="26" fillId="4" borderId="9" xfId="0" applyNumberFormat="1" applyFont="1" applyFill="1" applyBorder="1" applyAlignment="1">
      <alignment horizontal="centerContinuous" vertical="center"/>
    </xf>
    <xf numFmtId="0" fontId="25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>
      <alignment horizontal="centerContinuous" vertical="center"/>
    </xf>
    <xf numFmtId="0" fontId="25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5" fillId="4" borderId="11" xfId="0" applyFont="1" applyFill="1" applyBorder="1" applyAlignment="1" applyProtection="1">
      <alignment horizontal="center" vertical="center"/>
    </xf>
    <xf numFmtId="0" fontId="27" fillId="4" borderId="12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7" fillId="4" borderId="14" xfId="0" applyFont="1" applyFill="1" applyBorder="1" applyAlignment="1">
      <alignment horizontal="centerContinuous" vertical="center" wrapText="1"/>
    </xf>
    <xf numFmtId="0" fontId="25" fillId="4" borderId="15" xfId="0" applyFont="1" applyFill="1" applyBorder="1" applyAlignment="1">
      <alignment horizontal="centerContinuous" vertical="center"/>
    </xf>
    <xf numFmtId="0" fontId="27" fillId="4" borderId="16" xfId="0" applyFont="1" applyFill="1" applyBorder="1" applyAlignment="1">
      <alignment horizontal="centerContinuous" vertical="center" wrapText="1"/>
    </xf>
    <xf numFmtId="0" fontId="25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29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7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5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5" fillId="4" borderId="21" xfId="4" applyFont="1" applyFill="1" applyBorder="1" applyAlignment="1" applyProtection="1">
      <alignment horizontal="center" vertical="center"/>
    </xf>
    <xf numFmtId="0" fontId="28" fillId="4" borderId="19" xfId="4" applyFont="1" applyFill="1" applyBorder="1" applyAlignment="1" applyProtection="1">
      <alignment horizontal="center" vertical="center" wrapText="1"/>
    </xf>
    <xf numFmtId="0" fontId="27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2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2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4" fillId="0" borderId="0" xfId="0" applyFont="1"/>
    <xf numFmtId="0" fontId="35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6" fillId="0" borderId="0" xfId="0" applyFont="1"/>
    <xf numFmtId="0" fontId="38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37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0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0" applyNumberFormat="1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40" fillId="0" borderId="0" xfId="0" applyFont="1"/>
    <xf numFmtId="0" fontId="9" fillId="0" borderId="31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quotePrefix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167" fontId="41" fillId="0" borderId="4" xfId="0" applyNumberFormat="1" applyFont="1" applyBorder="1" applyAlignment="1">
      <alignment vertical="center"/>
    </xf>
    <xf numFmtId="167" fontId="41" fillId="0" borderId="0" xfId="0" applyNumberFormat="1" applyFont="1" applyBorder="1" applyAlignment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67" fontId="41" fillId="0" borderId="2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4" borderId="24" xfId="0" applyNumberFormat="1" applyFont="1" applyFill="1" applyBorder="1" applyAlignment="1">
      <alignment horizontal="center" vertical="center"/>
    </xf>
    <xf numFmtId="0" fontId="25" fillId="4" borderId="25" xfId="0" applyNumberFormat="1" applyFont="1" applyFill="1" applyBorder="1" applyAlignment="1">
      <alignment horizontal="center" vertical="center"/>
    </xf>
    <xf numFmtId="0" fontId="25" fillId="4" borderId="35" xfId="0" applyNumberFormat="1" applyFont="1" applyFill="1" applyBorder="1" applyAlignment="1">
      <alignment horizontal="center" vertical="center"/>
    </xf>
    <xf numFmtId="0" fontId="25" fillId="4" borderId="36" xfId="0" applyNumberFormat="1" applyFont="1" applyFill="1" applyBorder="1" applyAlignment="1">
      <alignment horizontal="center" vertical="center"/>
    </xf>
    <xf numFmtId="0" fontId="25" fillId="4" borderId="19" xfId="0" quotePrefix="1" applyFont="1" applyFill="1" applyBorder="1" applyAlignment="1">
      <alignment horizontal="center" vertical="center"/>
    </xf>
    <xf numFmtId="0" fontId="25" fillId="4" borderId="0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72</xdr:row>
      <xdr:rowOff>0</xdr:rowOff>
    </xdr:from>
    <xdr:to>
      <xdr:col>2</xdr:col>
      <xdr:colOff>137160</xdr:colOff>
      <xdr:row>72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137160</xdr:colOff>
      <xdr:row>72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137160</xdr:colOff>
      <xdr:row>72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-4t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>
        <row r="18">
          <cell r="G18">
            <v>11317545.824000003</v>
          </cell>
          <cell r="H18">
            <v>10546938.561999997</v>
          </cell>
          <cell r="K18">
            <v>10823734.127409998</v>
          </cell>
          <cell r="L18">
            <v>10008759.413869997</v>
          </cell>
        </row>
      </sheetData>
      <sheetData sheetId="1">
        <row r="19">
          <cell r="G19">
            <v>11691030.784999996</v>
          </cell>
          <cell r="H19">
            <v>11355185.899</v>
          </cell>
          <cell r="K19">
            <v>11264463.841800001</v>
          </cell>
          <cell r="L19">
            <v>10997843.416419998</v>
          </cell>
        </row>
      </sheetData>
      <sheetData sheetId="2">
        <row r="25">
          <cell r="E25">
            <v>770607.26200000569</v>
          </cell>
          <cell r="G25">
            <v>814974.71354000084</v>
          </cell>
        </row>
        <row r="26">
          <cell r="E26">
            <v>335844.88599999622</v>
          </cell>
          <cell r="G26">
            <v>266620.42538000271</v>
          </cell>
        </row>
      </sheetData>
      <sheetData sheetId="3"/>
      <sheetData sheetId="4"/>
      <sheetData sheetId="5">
        <row r="18">
          <cell r="G18">
            <v>15444665.871540001</v>
          </cell>
          <cell r="H18">
            <v>14965536.921970002</v>
          </cell>
          <cell r="K18">
            <v>15295155.91055</v>
          </cell>
          <cell r="L18">
            <v>14869198.031749999</v>
          </cell>
        </row>
      </sheetData>
      <sheetData sheetId="6">
        <row r="27">
          <cell r="G27">
            <v>15750419.474790001</v>
          </cell>
          <cell r="H27">
            <v>15382836.12854</v>
          </cell>
          <cell r="K27">
            <v>15365802.071809998</v>
          </cell>
          <cell r="L27">
            <v>14957610.548040001</v>
          </cell>
        </row>
      </sheetData>
      <sheetData sheetId="7">
        <row r="25">
          <cell r="E25">
            <v>479128.94956999831</v>
          </cell>
          <cell r="G25">
            <v>425957.878800001</v>
          </cell>
        </row>
        <row r="26">
          <cell r="E26">
            <v>367583.34625000134</v>
          </cell>
          <cell r="G26">
            <v>408191.52376999706</v>
          </cell>
        </row>
      </sheetData>
      <sheetData sheetId="8"/>
      <sheetData sheetId="9"/>
      <sheetData sheetId="10"/>
      <sheetData sheetId="11"/>
      <sheetData sheetId="12">
        <row r="6">
          <cell r="E6">
            <v>7309835.2339999992</v>
          </cell>
          <cell r="F6">
            <v>11.251373126501107</v>
          </cell>
          <cell r="H6">
            <v>0</v>
          </cell>
          <cell r="K6">
            <v>7309835.2339999992</v>
          </cell>
          <cell r="P6">
            <v>6570557.3140999991</v>
          </cell>
          <cell r="Q6">
            <v>0</v>
          </cell>
          <cell r="R6">
            <v>6570557.3140999991</v>
          </cell>
        </row>
        <row r="7">
          <cell r="E7">
            <v>7651520.3588299993</v>
          </cell>
          <cell r="F7">
            <v>-1.5330172375327411</v>
          </cell>
          <cell r="H7">
            <v>4133.6679999999997</v>
          </cell>
          <cell r="K7">
            <v>7647386.6908299997</v>
          </cell>
          <cell r="P7">
            <v>7770645.6968299998</v>
          </cell>
          <cell r="Q7">
            <v>3991.7905900000005</v>
          </cell>
          <cell r="R7">
            <v>7766653.9062399995</v>
          </cell>
        </row>
        <row r="8">
          <cell r="E8">
            <v>439362.48152999999</v>
          </cell>
          <cell r="F8">
            <v>-3.5866577411310718</v>
          </cell>
          <cell r="H8">
            <v>170011.15299999999</v>
          </cell>
          <cell r="K8">
            <v>269351.32853</v>
          </cell>
          <cell r="P8">
            <v>455707.13682999997</v>
          </cell>
          <cell r="Q8">
            <v>178021.76699999999</v>
          </cell>
          <cell r="R8">
            <v>277685.36982999998</v>
          </cell>
        </row>
        <row r="9">
          <cell r="E9">
            <v>247075.89910000004</v>
          </cell>
          <cell r="F9">
            <v>-44.239611006022415</v>
          </cell>
          <cell r="H9">
            <v>10099605.665999999</v>
          </cell>
          <cell r="K9">
            <v>254733.08489</v>
          </cell>
          <cell r="P9">
            <v>443102.89715999924</v>
          </cell>
          <cell r="Q9">
            <v>9944281.6582699995</v>
          </cell>
          <cell r="R9">
            <v>484638.22933999996</v>
          </cell>
        </row>
        <row r="10">
          <cell r="E10">
            <v>4124.6017499999998</v>
          </cell>
          <cell r="F10">
            <v>11.024544131129899</v>
          </cell>
          <cell r="H10">
            <v>1663.2809999999999</v>
          </cell>
          <cell r="K10">
            <v>2461.3207500000003</v>
          </cell>
          <cell r="P10">
            <v>3715.0359699999999</v>
          </cell>
          <cell r="Q10">
            <v>2152.1970799999999</v>
          </cell>
          <cell r="R10">
            <v>1562.83889</v>
          </cell>
        </row>
        <row r="11">
          <cell r="E11">
            <v>15465.331269999999</v>
          </cell>
          <cell r="F11">
            <v>557.84700962937222</v>
          </cell>
          <cell r="H11">
            <v>12073.880999999999</v>
          </cell>
          <cell r="K11">
            <v>3391.4502700000003</v>
          </cell>
          <cell r="P11">
            <v>2350.9009000000001</v>
          </cell>
          <cell r="Q11">
            <v>177.01770999999999</v>
          </cell>
          <cell r="R11">
            <v>2173.88319</v>
          </cell>
        </row>
        <row r="12">
          <cell r="E12">
            <v>122866.4636</v>
          </cell>
          <cell r="F12">
            <v>-17.954329906483281</v>
          </cell>
          <cell r="H12">
            <v>106385.281</v>
          </cell>
          <cell r="K12">
            <v>19104.758900000001</v>
          </cell>
          <cell r="P12">
            <v>149753.74503000002</v>
          </cell>
          <cell r="Q12">
            <v>137005.15420000002</v>
          </cell>
          <cell r="R12">
            <v>16342.592619999998</v>
          </cell>
        </row>
        <row r="13">
          <cell r="E13">
            <v>83416.933619999996</v>
          </cell>
          <cell r="F13">
            <v>0.88281438710695603</v>
          </cell>
          <cell r="H13">
            <v>23447.327000000001</v>
          </cell>
          <cell r="K13">
            <v>59969.606619999999</v>
          </cell>
          <cell r="P13">
            <v>82686.961230000001</v>
          </cell>
          <cell r="Q13">
            <v>23787.02363</v>
          </cell>
          <cell r="R13">
            <v>58899.937599999997</v>
          </cell>
        </row>
        <row r="14">
          <cell r="E14">
            <v>1457896.5279999999</v>
          </cell>
          <cell r="F14">
            <v>25.42823156412306</v>
          </cell>
          <cell r="H14">
            <v>1273710.5279999999</v>
          </cell>
          <cell r="K14">
            <v>184186</v>
          </cell>
          <cell r="P14">
            <v>1162335.2333200001</v>
          </cell>
          <cell r="Q14">
            <v>975047.23332</v>
          </cell>
          <cell r="R14">
            <v>187288</v>
          </cell>
        </row>
        <row r="15">
          <cell r="E15">
            <v>17331563.831699997</v>
          </cell>
          <cell r="F15">
            <v>4.1506816422213877</v>
          </cell>
        </row>
        <row r="16">
          <cell r="E16">
            <v>15651918.575209998</v>
          </cell>
          <cell r="F16">
            <v>2.6777602706762993</v>
          </cell>
        </row>
        <row r="17">
          <cell r="E17">
            <v>138331.79487000001</v>
          </cell>
          <cell r="F17">
            <v>-9.0548523194606485</v>
          </cell>
        </row>
        <row r="18">
          <cell r="E18">
            <v>1541313.46162</v>
          </cell>
          <cell r="F18">
            <v>23.798071100016905</v>
          </cell>
        </row>
        <row r="21">
          <cell r="E21">
            <v>2418719.4115999998</v>
          </cell>
          <cell r="F21">
            <v>1.4564289336037151</v>
          </cell>
          <cell r="H21">
            <v>2043783.91</v>
          </cell>
          <cell r="K21">
            <v>374935.50159999996</v>
          </cell>
          <cell r="P21">
            <v>2383998.1724399999</v>
          </cell>
          <cell r="Q21">
            <v>2020970.7442599998</v>
          </cell>
          <cell r="R21">
            <v>363027.42817999999</v>
          </cell>
        </row>
        <row r="22">
          <cell r="E22">
            <v>4104193.3244500002</v>
          </cell>
          <cell r="F22">
            <v>1.3093291081688108</v>
          </cell>
          <cell r="H22">
            <v>3524471.1359999999</v>
          </cell>
          <cell r="K22">
            <v>579722.18845000002</v>
          </cell>
          <cell r="P22">
            <v>4051150.4326199996</v>
          </cell>
          <cell r="Q22">
            <v>3448880.7535499996</v>
          </cell>
          <cell r="R22">
            <v>602269.67906999995</v>
          </cell>
        </row>
        <row r="23">
          <cell r="E23">
            <v>218889.81821</v>
          </cell>
          <cell r="F23">
            <v>-3.7456673336312418</v>
          </cell>
          <cell r="H23">
            <v>180110.524</v>
          </cell>
          <cell r="K23">
            <v>38779.29421</v>
          </cell>
          <cell r="P23">
            <v>227407.75625000001</v>
          </cell>
          <cell r="Q23">
            <v>185398.24828</v>
          </cell>
          <cell r="R23">
            <v>42009.507969999999</v>
          </cell>
        </row>
        <row r="24">
          <cell r="E24">
            <v>6947248.6452600025</v>
          </cell>
          <cell r="F24">
            <v>-1.4371964805412585</v>
          </cell>
          <cell r="H24">
            <v>3383589.102</v>
          </cell>
          <cell r="K24">
            <v>13670922.39505</v>
          </cell>
          <cell r="P24">
            <v>7048550.1600900013</v>
          </cell>
          <cell r="Q24">
            <v>3509834.6214099997</v>
          </cell>
          <cell r="R24">
            <v>13524532.529130001</v>
          </cell>
        </row>
        <row r="25">
          <cell r="E25">
            <v>422584.69173000002</v>
          </cell>
          <cell r="F25">
            <v>7.0804433036881553</v>
          </cell>
          <cell r="H25">
            <v>178621.628</v>
          </cell>
          <cell r="K25">
            <v>243963.06373000002</v>
          </cell>
          <cell r="P25">
            <v>394642.26957999996</v>
          </cell>
          <cell r="Q25">
            <v>202005.91898999998</v>
          </cell>
          <cell r="R25">
            <v>192636.35058999999</v>
          </cell>
        </row>
        <row r="26">
          <cell r="E26">
            <v>846382.14340000006</v>
          </cell>
          <cell r="F26">
            <v>-3.8263212528277024</v>
          </cell>
          <cell r="H26">
            <v>694347.19799999997</v>
          </cell>
          <cell r="K26">
            <v>154658.52169999998</v>
          </cell>
          <cell r="P26">
            <v>880055.90970999992</v>
          </cell>
          <cell r="Q26">
            <v>697675.08358999994</v>
          </cell>
          <cell r="R26">
            <v>185974.82791000002</v>
          </cell>
        </row>
        <row r="27">
          <cell r="E27">
            <v>210856.98074999999</v>
          </cell>
          <cell r="F27">
            <v>-10.540983332183096</v>
          </cell>
          <cell r="H27">
            <v>97619.278000000006</v>
          </cell>
          <cell r="K27">
            <v>113237.70275</v>
          </cell>
          <cell r="P27">
            <v>235702.32337</v>
          </cell>
          <cell r="Q27">
            <v>104945.44999000001</v>
          </cell>
          <cell r="R27">
            <v>130756.87337999999</v>
          </cell>
        </row>
        <row r="28">
          <cell r="E28">
            <v>1483450.25205</v>
          </cell>
          <cell r="F28">
            <v>63.380612690893457</v>
          </cell>
          <cell r="H28">
            <v>1215003.048</v>
          </cell>
          <cell r="K28">
            <v>268447.20405</v>
          </cell>
          <cell r="P28">
            <v>907972.02166000009</v>
          </cell>
          <cell r="Q28">
            <v>654023.30734000006</v>
          </cell>
          <cell r="R28">
            <v>253948.71432</v>
          </cell>
        </row>
        <row r="29">
          <cell r="E29">
            <v>16652325.267450003</v>
          </cell>
          <cell r="F29">
            <v>3.2415567808976586</v>
          </cell>
        </row>
        <row r="30">
          <cell r="E30">
            <v>13689051.199520003</v>
          </cell>
          <cell r="F30">
            <v>-0.16085734470500102</v>
          </cell>
        </row>
        <row r="31">
          <cell r="E31">
            <v>1268966.83513</v>
          </cell>
          <cell r="F31">
            <v>-0.44962362487974694</v>
          </cell>
        </row>
        <row r="32">
          <cell r="E32">
            <v>1694307.2327999999</v>
          </cell>
          <cell r="F32">
            <v>48.145950826199233</v>
          </cell>
        </row>
      </sheetData>
      <sheetData sheetId="13"/>
      <sheetData sheetId="14"/>
      <sheetData sheetId="15"/>
      <sheetData sheetId="16"/>
      <sheetData sheetId="17">
        <row r="14">
          <cell r="F14">
            <v>65945.537670000005</v>
          </cell>
          <cell r="H14">
            <v>63886.747779999998</v>
          </cell>
          <cell r="J14">
            <v>63870.443289999996</v>
          </cell>
        </row>
        <row r="16">
          <cell r="F16">
            <v>55017.512799999997</v>
          </cell>
          <cell r="H16">
            <v>52242.611570000001</v>
          </cell>
          <cell r="J16">
            <v>44165.238440000001</v>
          </cell>
        </row>
        <row r="18">
          <cell r="F18">
            <v>11937.5964</v>
          </cell>
          <cell r="H18">
            <v>10345.66541</v>
          </cell>
          <cell r="J18">
            <v>9864.9959299999991</v>
          </cell>
        </row>
        <row r="20">
          <cell r="F20">
            <v>2263776.8803600003</v>
          </cell>
          <cell r="H20">
            <v>2261778.5480599999</v>
          </cell>
          <cell r="J20">
            <v>2236936.5264500002</v>
          </cell>
        </row>
        <row r="22">
          <cell r="F22">
            <v>65725.983509999991</v>
          </cell>
          <cell r="H22">
            <v>43254.642810000005</v>
          </cell>
          <cell r="J22">
            <v>33633.156539999996</v>
          </cell>
        </row>
        <row r="24">
          <cell r="F24">
            <v>48092.831280000006</v>
          </cell>
          <cell r="H24">
            <v>35586.897650000006</v>
          </cell>
          <cell r="J24">
            <v>20962.408499999998</v>
          </cell>
        </row>
        <row r="26">
          <cell r="F26">
            <v>6391.9189999999999</v>
          </cell>
          <cell r="H26">
            <v>6288.1851999999999</v>
          </cell>
          <cell r="J26">
            <v>6288.1851999999999</v>
          </cell>
        </row>
        <row r="28">
          <cell r="F28">
            <v>59945.716</v>
          </cell>
          <cell r="H28">
            <v>59945.714229999998</v>
          </cell>
          <cell r="J28">
            <v>59945.714229999998</v>
          </cell>
        </row>
      </sheetData>
      <sheetData sheetId="18">
        <row r="14">
          <cell r="F14">
            <v>203462.17296</v>
          </cell>
          <cell r="H14">
            <v>201060.63503</v>
          </cell>
          <cell r="J14">
            <v>197812.82274999999</v>
          </cell>
        </row>
        <row r="16">
          <cell r="F16">
            <v>411051.42719999998</v>
          </cell>
          <cell r="H16">
            <v>400345.08226</v>
          </cell>
          <cell r="J16">
            <v>328035.59064000001</v>
          </cell>
        </row>
        <row r="18">
          <cell r="F18">
            <v>34018.800000000003</v>
          </cell>
          <cell r="H18">
            <v>25496.44066</v>
          </cell>
          <cell r="J18">
            <v>25496.44066</v>
          </cell>
        </row>
        <row r="20">
          <cell r="F20">
            <v>6987253.6695799995</v>
          </cell>
          <cell r="H20">
            <v>6951648.2269799998</v>
          </cell>
          <cell r="J20">
            <v>6838489.8324100003</v>
          </cell>
        </row>
        <row r="22">
          <cell r="F22">
            <v>117582.38325</v>
          </cell>
          <cell r="H22">
            <v>108862.50265000001</v>
          </cell>
          <cell r="J22">
            <v>87098.232860000004</v>
          </cell>
        </row>
        <row r="24">
          <cell r="F24">
            <v>89933.373760000002</v>
          </cell>
          <cell r="H24">
            <v>74217.148329999996</v>
          </cell>
          <cell r="J24">
            <v>59233.828889999997</v>
          </cell>
        </row>
        <row r="26">
          <cell r="F26">
            <v>108130.38691</v>
          </cell>
          <cell r="H26">
            <v>105869.05254999999</v>
          </cell>
          <cell r="J26">
            <v>105869.05254999999</v>
          </cell>
        </row>
        <row r="28">
          <cell r="F28">
            <v>154186.49</v>
          </cell>
          <cell r="H28">
            <v>154186.48981999999</v>
          </cell>
          <cell r="J28">
            <v>154186.48981999999</v>
          </cell>
        </row>
      </sheetData>
      <sheetData sheetId="19">
        <row r="14">
          <cell r="F14">
            <v>115127.35384000001</v>
          </cell>
          <cell r="H14">
            <v>109988.11879000001</v>
          </cell>
          <cell r="J14">
            <v>109982.47179000001</v>
          </cell>
        </row>
        <row r="16">
          <cell r="F16">
            <v>130573.6332</v>
          </cell>
          <cell r="H16">
            <v>127134.49462</v>
          </cell>
          <cell r="J16">
            <v>108165.98341</v>
          </cell>
        </row>
        <row r="18">
          <cell r="F18">
            <v>4623.3525099999997</v>
          </cell>
          <cell r="H18">
            <v>2937.1881400000002</v>
          </cell>
          <cell r="J18">
            <v>2634.09924</v>
          </cell>
        </row>
        <row r="20">
          <cell r="F20">
            <v>4400354.7874400001</v>
          </cell>
          <cell r="H20">
            <v>4457495.6200100007</v>
          </cell>
          <cell r="J20">
            <v>4321335.2089900011</v>
          </cell>
        </row>
        <row r="22">
          <cell r="F22">
            <v>109817.86766</v>
          </cell>
          <cell r="H22">
            <v>91845.918269999995</v>
          </cell>
          <cell r="J22">
            <v>69308.533049999998</v>
          </cell>
        </row>
        <row r="24">
          <cell r="F24">
            <v>57013.976220000004</v>
          </cell>
          <cell r="H24">
            <v>44854.475720000002</v>
          </cell>
          <cell r="J24">
            <v>26826.20133</v>
          </cell>
        </row>
        <row r="26">
          <cell r="F26">
            <v>10984.55</v>
          </cell>
          <cell r="H26">
            <v>1080.4649999999999</v>
          </cell>
          <cell r="J26">
            <v>1080.4649999999999</v>
          </cell>
        </row>
        <row r="28">
          <cell r="F28">
            <v>54315</v>
          </cell>
          <cell r="H28">
            <v>54315</v>
          </cell>
          <cell r="J28">
            <v>54315</v>
          </cell>
        </row>
      </sheetData>
      <sheetData sheetId="20">
        <row r="14">
          <cell r="F14">
            <v>1131004.07167</v>
          </cell>
          <cell r="H14">
            <v>1167561.2980599999</v>
          </cell>
          <cell r="J14">
            <v>1137382.7292300002</v>
          </cell>
        </row>
        <row r="15">
          <cell r="F15">
            <v>864847.24683000008</v>
          </cell>
          <cell r="H15">
            <v>875988.49982999999</v>
          </cell>
          <cell r="J15">
            <v>856577.55685000005</v>
          </cell>
        </row>
        <row r="16">
          <cell r="F16">
            <v>221959.37484</v>
          </cell>
          <cell r="H16">
            <v>229583.05385</v>
          </cell>
          <cell r="J16">
            <v>225494.57358000003</v>
          </cell>
        </row>
        <row r="17">
          <cell r="F17">
            <v>44197.45</v>
          </cell>
          <cell r="H17">
            <v>61989.744380000004</v>
          </cell>
          <cell r="J17">
            <v>55310.5988</v>
          </cell>
        </row>
        <row r="19">
          <cell r="F19">
            <v>1227449.8229999999</v>
          </cell>
          <cell r="H19">
            <v>1234678.1493500001</v>
          </cell>
          <cell r="J19">
            <v>1212003.8953800001</v>
          </cell>
        </row>
        <row r="20">
          <cell r="F20">
            <v>22700</v>
          </cell>
          <cell r="H20">
            <v>27609.688819999999</v>
          </cell>
          <cell r="J20">
            <v>26546.205040000001</v>
          </cell>
        </row>
        <row r="21">
          <cell r="F21">
            <v>943146.36</v>
          </cell>
          <cell r="H21">
            <v>956268.73115999997</v>
          </cell>
          <cell r="J21">
            <v>936694.41673000006</v>
          </cell>
        </row>
        <row r="22">
          <cell r="F22">
            <v>248928.46299999999</v>
          </cell>
          <cell r="H22">
            <v>238599.95129</v>
          </cell>
          <cell r="J22">
            <v>236630.06198</v>
          </cell>
        </row>
        <row r="23">
          <cell r="F23">
            <v>12675</v>
          </cell>
          <cell r="H23">
            <v>12199.77808</v>
          </cell>
          <cell r="J23">
            <v>12133.211630000002</v>
          </cell>
        </row>
        <row r="25">
          <cell r="F25">
            <v>17204.28745</v>
          </cell>
          <cell r="H25">
            <v>21136.8315</v>
          </cell>
          <cell r="J25">
            <v>13329.01749</v>
          </cell>
        </row>
        <row r="27">
          <cell r="F27">
            <v>89619.649379999988</v>
          </cell>
          <cell r="H27">
            <v>78449.585370000001</v>
          </cell>
          <cell r="J27">
            <v>63414.961579999996</v>
          </cell>
        </row>
        <row r="29">
          <cell r="F29">
            <v>479.87099999999998</v>
          </cell>
          <cell r="H29">
            <v>613.98355000000004</v>
          </cell>
          <cell r="J29">
            <v>332.50190000000003</v>
          </cell>
        </row>
        <row r="31">
          <cell r="F31">
            <v>2050.9479999999999</v>
          </cell>
          <cell r="H31">
            <v>1951.1373000000001</v>
          </cell>
          <cell r="J31">
            <v>1849.8578</v>
          </cell>
        </row>
        <row r="33">
          <cell r="F33">
            <v>7980.6920300000002</v>
          </cell>
          <cell r="H33">
            <v>7381.3529600000002</v>
          </cell>
          <cell r="J33">
            <v>5538.2275599999994</v>
          </cell>
        </row>
        <row r="35">
          <cell r="F35">
            <v>63015.305999999997</v>
          </cell>
          <cell r="H35">
            <v>58284.081409999999</v>
          </cell>
          <cell r="J35">
            <v>58192.635110000003</v>
          </cell>
        </row>
        <row r="37">
          <cell r="F37">
            <v>38034.32849</v>
          </cell>
          <cell r="H37">
            <v>0</v>
          </cell>
          <cell r="J37">
            <v>0</v>
          </cell>
        </row>
      </sheetData>
      <sheetData sheetId="21">
        <row r="14">
          <cell r="F14">
            <v>3865871.085</v>
          </cell>
          <cell r="H14">
            <v>3868977.4815299995</v>
          </cell>
          <cell r="J14">
            <v>3810024.8077499997</v>
          </cell>
        </row>
        <row r="15">
          <cell r="F15">
            <v>2736556.6579999998</v>
          </cell>
          <cell r="H15">
            <v>2762640.0949499994</v>
          </cell>
          <cell r="J15">
            <v>2722796.3673399999</v>
          </cell>
        </row>
        <row r="16">
          <cell r="F16">
            <v>953656.02</v>
          </cell>
          <cell r="H16">
            <v>916605.06044999999</v>
          </cell>
          <cell r="J16">
            <v>903111.08049999992</v>
          </cell>
        </row>
        <row r="17">
          <cell r="F17">
            <v>175658.40700000001</v>
          </cell>
          <cell r="H17">
            <v>189732.32613</v>
          </cell>
          <cell r="J17">
            <v>184117.35991</v>
          </cell>
        </row>
        <row r="19">
          <cell r="F19">
            <v>3824116.497</v>
          </cell>
          <cell r="H19">
            <v>3890846.6134700002</v>
          </cell>
          <cell r="J19">
            <v>3723230.9823400001</v>
          </cell>
        </row>
        <row r="20">
          <cell r="F20">
            <v>88900.072</v>
          </cell>
          <cell r="H20">
            <v>103996.25502</v>
          </cell>
          <cell r="J20">
            <v>102533.84868000001</v>
          </cell>
        </row>
        <row r="21">
          <cell r="F21">
            <v>2918316.142</v>
          </cell>
          <cell r="H21">
            <v>2988436.6699600001</v>
          </cell>
          <cell r="J21">
            <v>2866862.6718000001</v>
          </cell>
        </row>
        <row r="22">
          <cell r="F22">
            <v>774051.38300000003</v>
          </cell>
          <cell r="H22">
            <v>756252.81807000004</v>
          </cell>
          <cell r="J22">
            <v>711675.60140000016</v>
          </cell>
        </row>
        <row r="23">
          <cell r="F23">
            <v>42848.9</v>
          </cell>
          <cell r="H23">
            <v>42160.870419999992</v>
          </cell>
          <cell r="J23">
            <v>42158.860459999996</v>
          </cell>
        </row>
        <row r="25">
          <cell r="F25">
            <v>164190.15898999997</v>
          </cell>
          <cell r="H25">
            <v>184696.70241999999</v>
          </cell>
          <cell r="J25">
            <v>125468.10272999998</v>
          </cell>
        </row>
        <row r="27">
          <cell r="F27">
            <v>65040.121439999995</v>
          </cell>
          <cell r="H27">
            <v>83963.700649999984</v>
          </cell>
          <cell r="J27">
            <v>80843.913010000018</v>
          </cell>
        </row>
        <row r="29">
          <cell r="F29">
            <v>716.98102000000006</v>
          </cell>
          <cell r="H29">
            <v>1559.0321700000002</v>
          </cell>
          <cell r="J29">
            <v>1557.6894600000003</v>
          </cell>
        </row>
        <row r="31">
          <cell r="F31">
            <v>1787.3656299999998</v>
          </cell>
          <cell r="H31">
            <v>1389.7251299999998</v>
          </cell>
          <cell r="J31">
            <v>1389.7251299999998</v>
          </cell>
        </row>
        <row r="33">
          <cell r="F33">
            <v>7704.9524499999998</v>
          </cell>
          <cell r="H33">
            <v>6112.3100300000006</v>
          </cell>
          <cell r="J33">
            <v>6094.9441999999999</v>
          </cell>
        </row>
        <row r="35">
          <cell r="F35">
            <v>22005.05213</v>
          </cell>
          <cell r="H35">
            <v>934.40821000000005</v>
          </cell>
          <cell r="J35">
            <v>934.40821000000005</v>
          </cell>
        </row>
        <row r="37">
          <cell r="F37">
            <v>154186.49</v>
          </cell>
          <cell r="H37">
            <v>154186</v>
          </cell>
          <cell r="J37">
            <v>154186</v>
          </cell>
        </row>
      </sheetData>
      <sheetData sheetId="22">
        <row r="14">
          <cell r="F14">
            <v>2130745.2620000001</v>
          </cell>
          <cell r="H14">
            <v>2273296.4544100002</v>
          </cell>
          <cell r="J14">
            <v>2273296.4544100002</v>
          </cell>
        </row>
        <row r="15">
          <cell r="F15">
            <v>1690750</v>
          </cell>
          <cell r="H15">
            <v>1770387.2035600001</v>
          </cell>
          <cell r="J15">
            <v>1770387.2035600001</v>
          </cell>
        </row>
        <row r="16">
          <cell r="F16">
            <v>292550</v>
          </cell>
          <cell r="H16">
            <v>333969.25182</v>
          </cell>
          <cell r="J16">
            <v>333969.25182</v>
          </cell>
        </row>
        <row r="17">
          <cell r="F17">
            <v>147445.26199999999</v>
          </cell>
          <cell r="H17">
            <v>168939.99903000001</v>
          </cell>
          <cell r="J17">
            <v>168939.99903000001</v>
          </cell>
        </row>
        <row r="19">
          <cell r="F19">
            <v>2509062.889</v>
          </cell>
          <cell r="H19">
            <v>2521861.9280099999</v>
          </cell>
          <cell r="J19">
            <v>2521861.9280099999</v>
          </cell>
        </row>
        <row r="20">
          <cell r="F20">
            <v>71900</v>
          </cell>
          <cell r="H20">
            <v>77230.166680000009</v>
          </cell>
          <cell r="J20">
            <v>77230.166680000009</v>
          </cell>
        </row>
        <row r="21">
          <cell r="F21">
            <v>1904077.11</v>
          </cell>
          <cell r="H21">
            <v>1936966.38344</v>
          </cell>
          <cell r="J21">
            <v>1936966.38344</v>
          </cell>
        </row>
        <row r="22">
          <cell r="F22">
            <v>505972.87900000002</v>
          </cell>
          <cell r="H22">
            <v>480544.94047999999</v>
          </cell>
          <cell r="J22">
            <v>480544.94047999999</v>
          </cell>
        </row>
        <row r="23">
          <cell r="F23">
            <v>27112.9</v>
          </cell>
          <cell r="H23">
            <v>27120.437409999999</v>
          </cell>
          <cell r="J23">
            <v>27120.437409999999</v>
          </cell>
        </row>
        <row r="25">
          <cell r="F25">
            <v>47455</v>
          </cell>
          <cell r="H25">
            <v>63517.794609999997</v>
          </cell>
          <cell r="J25">
            <v>63517.794609999997</v>
          </cell>
        </row>
        <row r="27">
          <cell r="F27">
            <v>116092.51187999999</v>
          </cell>
          <cell r="H27">
            <v>92319.798869999999</v>
          </cell>
          <cell r="J27">
            <v>91904.008729999987</v>
          </cell>
        </row>
        <row r="29">
          <cell r="F29">
            <v>670.66263000000004</v>
          </cell>
          <cell r="H29">
            <v>288.30503000000004</v>
          </cell>
          <cell r="J29">
            <v>288.30503000000004</v>
          </cell>
        </row>
        <row r="31">
          <cell r="F31">
            <v>200</v>
          </cell>
          <cell r="H31">
            <v>50.58784</v>
          </cell>
          <cell r="J31">
            <v>50.58784</v>
          </cell>
        </row>
        <row r="33">
          <cell r="F33">
            <v>5043.4334200000003</v>
          </cell>
          <cell r="H33">
            <v>5611.09591</v>
          </cell>
          <cell r="J33">
            <v>5575.6140300000006</v>
          </cell>
        </row>
        <row r="35">
          <cell r="F35">
            <v>35540.761939999997</v>
          </cell>
          <cell r="H35">
            <v>751.11699999999996</v>
          </cell>
          <cell r="J35">
            <v>567.03700000000003</v>
          </cell>
        </row>
        <row r="37">
          <cell r="F37">
            <v>38000</v>
          </cell>
          <cell r="H37">
            <v>30000</v>
          </cell>
          <cell r="J37">
            <v>30000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="86" zoomScaleNormal="86" workbookViewId="0"/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0" t="s">
        <v>148</v>
      </c>
    </row>
    <row r="7" spans="2:2" ht="15.6" customHeight="1" x14ac:dyDescent="0.25"/>
    <row r="8" spans="2:2" ht="24" x14ac:dyDescent="0.4">
      <c r="B8" s="230" t="s">
        <v>201</v>
      </c>
    </row>
    <row r="10" spans="2:2" ht="15.6" x14ac:dyDescent="0.3">
      <c r="B10" s="215" t="s">
        <v>53</v>
      </c>
    </row>
    <row r="11" spans="2:2" ht="3.75" customHeight="1" x14ac:dyDescent="0.35">
      <c r="B11" s="205"/>
    </row>
    <row r="12" spans="2:2" ht="18" customHeight="1" x14ac:dyDescent="0.25">
      <c r="B12" s="221" t="s">
        <v>142</v>
      </c>
    </row>
    <row r="13" spans="2:2" ht="18" customHeight="1" x14ac:dyDescent="0.25">
      <c r="B13" s="221" t="s">
        <v>141</v>
      </c>
    </row>
    <row r="14" spans="2:2" ht="18" customHeight="1" x14ac:dyDescent="0.25">
      <c r="B14" s="221" t="s">
        <v>143</v>
      </c>
    </row>
    <row r="15" spans="2:2" ht="18" customHeight="1" x14ac:dyDescent="0.25">
      <c r="B15" s="221" t="s">
        <v>144</v>
      </c>
    </row>
    <row r="16" spans="2:2" ht="18" customHeight="1" x14ac:dyDescent="0.25">
      <c r="B16" s="221" t="s">
        <v>145</v>
      </c>
    </row>
    <row r="18" spans="1:2" ht="15.6" x14ac:dyDescent="0.3">
      <c r="B18" s="215" t="s">
        <v>37</v>
      </c>
    </row>
    <row r="19" spans="1:2" ht="3.75" customHeight="1" x14ac:dyDescent="0.35">
      <c r="B19" s="205"/>
    </row>
    <row r="20" spans="1:2" ht="18" customHeight="1" x14ac:dyDescent="0.25">
      <c r="A20" s="213"/>
      <c r="B20" s="221" t="s">
        <v>142</v>
      </c>
    </row>
    <row r="21" spans="1:2" ht="18" customHeight="1" x14ac:dyDescent="0.25">
      <c r="A21" s="214"/>
      <c r="B21" s="221" t="s">
        <v>141</v>
      </c>
    </row>
    <row r="22" spans="1:2" ht="18" customHeight="1" x14ac:dyDescent="0.25">
      <c r="A22" s="214"/>
      <c r="B22" s="221" t="s">
        <v>143</v>
      </c>
    </row>
    <row r="23" spans="1:2" ht="18" customHeight="1" x14ac:dyDescent="0.25">
      <c r="A23" s="214"/>
      <c r="B23" s="221" t="s">
        <v>144</v>
      </c>
    </row>
    <row r="24" spans="1:2" ht="18" customHeight="1" x14ac:dyDescent="0.25">
      <c r="A24" s="214"/>
      <c r="B24" s="221" t="s">
        <v>145</v>
      </c>
    </row>
    <row r="25" spans="1:2" ht="18" customHeight="1" x14ac:dyDescent="0.25">
      <c r="A25" s="214"/>
      <c r="B25" s="221" t="s">
        <v>146</v>
      </c>
    </row>
    <row r="27" spans="1:2" ht="15.6" x14ac:dyDescent="0.3">
      <c r="B27" s="215" t="s">
        <v>77</v>
      </c>
    </row>
    <row r="28" spans="1:2" ht="3.75" customHeight="1" x14ac:dyDescent="0.35">
      <c r="B28" s="205"/>
    </row>
    <row r="29" spans="1:2" ht="18" customHeight="1" x14ac:dyDescent="0.25">
      <c r="A29" s="213"/>
      <c r="B29" s="221" t="s">
        <v>147</v>
      </c>
    </row>
    <row r="30" spans="1:2" ht="18" customHeight="1" x14ac:dyDescent="0.25">
      <c r="A30" s="214"/>
      <c r="B30" s="221" t="s">
        <v>144</v>
      </c>
    </row>
    <row r="31" spans="1:2" ht="18" customHeight="1" x14ac:dyDescent="0.25">
      <c r="A31" s="214"/>
      <c r="B31" s="221" t="s">
        <v>145</v>
      </c>
    </row>
    <row r="32" spans="1:2" ht="18" customHeight="1" x14ac:dyDescent="0.25">
      <c r="A32" s="214"/>
      <c r="B32" s="221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0"/>
  <sheetViews>
    <sheetView showGridLines="0" zoomScale="95" zoomScaleNormal="95" workbookViewId="0">
      <pane xSplit="2" ySplit="5" topLeftCell="C63" activePane="bottomRight" state="frozen"/>
      <selection pane="topRight"/>
      <selection pane="bottomLeft"/>
      <selection pane="bottomRight" activeCell="H84" sqref="H84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2.6640625" style="64" customWidth="1"/>
  </cols>
  <sheetData>
    <row r="1" spans="1:255" s="206" customFormat="1" x14ac:dyDescent="0.25">
      <c r="B1" s="206" t="s">
        <v>37</v>
      </c>
      <c r="N1" s="207" t="str">
        <f>Índice!B8</f>
        <v>4º Trimestre 2018</v>
      </c>
    </row>
    <row r="2" spans="1:255" s="61" customFormat="1" ht="18" customHeight="1" x14ac:dyDescent="0.25">
      <c r="A2" s="59"/>
      <c r="B2" s="11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2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1" t="s">
        <v>106</v>
      </c>
      <c r="C18" s="232">
        <v>252317.26322000005</v>
      </c>
      <c r="D18" s="232">
        <v>222599.03899999999</v>
      </c>
      <c r="E18" s="232">
        <v>57122.823610000007</v>
      </c>
      <c r="F18" s="232">
        <v>8408378.5093100015</v>
      </c>
      <c r="G18" s="232">
        <v>8940417.6351400018</v>
      </c>
      <c r="H18" s="232">
        <v>505626.55119000003</v>
      </c>
      <c r="I18" s="232">
        <v>204583</v>
      </c>
      <c r="J18" s="232">
        <v>710209.55119000003</v>
      </c>
      <c r="K18" s="232">
        <v>81148</v>
      </c>
      <c r="L18" s="232">
        <v>61195</v>
      </c>
      <c r="M18" s="232">
        <v>142343</v>
      </c>
      <c r="N18" s="233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34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263643</v>
      </c>
      <c r="D22" s="232">
        <v>236614</v>
      </c>
      <c r="E22" s="232">
        <v>53410</v>
      </c>
      <c r="F22" s="232">
        <v>9044013</v>
      </c>
      <c r="G22" s="232">
        <v>9597680</v>
      </c>
      <c r="H22" s="232">
        <v>481577</v>
      </c>
      <c r="I22" s="232">
        <v>190383</v>
      </c>
      <c r="J22" s="232">
        <v>671960</v>
      </c>
      <c r="K22" s="232">
        <v>84993</v>
      </c>
      <c r="L22" s="232">
        <v>162471</v>
      </c>
      <c r="M22" s="232">
        <v>247464</v>
      </c>
      <c r="N22" s="233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278484.64595999999</v>
      </c>
      <c r="D26" s="232">
        <v>252906.16743999979</v>
      </c>
      <c r="E26" s="232">
        <v>48624.342999999993</v>
      </c>
      <c r="F26" s="232">
        <v>10241621.909500001</v>
      </c>
      <c r="G26" s="232">
        <v>10821637.065900002</v>
      </c>
      <c r="H26" s="232">
        <v>488746.38241999992</v>
      </c>
      <c r="I26" s="232">
        <v>184962.57993000001</v>
      </c>
      <c r="J26" s="232">
        <v>673708.96234999993</v>
      </c>
      <c r="K26" s="232">
        <v>60908.281520000004</v>
      </c>
      <c r="L26" s="232">
        <v>67564.005959999995</v>
      </c>
      <c r="M26" s="232">
        <v>128472.28748</v>
      </c>
      <c r="N26" s="233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291884.23839000001</v>
      </c>
      <c r="D30" s="232">
        <v>312558.61783999996</v>
      </c>
      <c r="E30" s="232">
        <v>51709.752359999999</v>
      </c>
      <c r="F30" s="232">
        <v>11387376.25499</v>
      </c>
      <c r="G30" s="232">
        <v>12043528.86358</v>
      </c>
      <c r="H30" s="232">
        <v>532763.37844</v>
      </c>
      <c r="I30" s="232">
        <v>238251.99158999999</v>
      </c>
      <c r="J30" s="232">
        <v>771015.37002999999</v>
      </c>
      <c r="K30" s="232">
        <v>130931.23866999999</v>
      </c>
      <c r="L30" s="232">
        <v>181171.87521999999</v>
      </c>
      <c r="M30" s="232">
        <v>312103.11388999998</v>
      </c>
      <c r="N30" s="233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306834.68552</v>
      </c>
      <c r="D34" s="232">
        <v>373489.78794000001</v>
      </c>
      <c r="E34" s="232">
        <v>45657.738550000002</v>
      </c>
      <c r="F34" s="232">
        <v>12471534.099299999</v>
      </c>
      <c r="G34" s="232">
        <v>13197516.311309999</v>
      </c>
      <c r="H34" s="232">
        <v>581501.99444000004</v>
      </c>
      <c r="I34" s="232">
        <v>261974.20371</v>
      </c>
      <c r="J34" s="232">
        <v>843476.19815000007</v>
      </c>
      <c r="K34" s="232">
        <v>130395.53438</v>
      </c>
      <c r="L34" s="232">
        <v>69726.579069999992</v>
      </c>
      <c r="M34" s="232">
        <v>200122.11345</v>
      </c>
      <c r="N34" s="233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332923.78633999999</v>
      </c>
      <c r="D38" s="232">
        <v>414825.85884</v>
      </c>
      <c r="E38" s="232">
        <v>53164.223419999995</v>
      </c>
      <c r="F38" s="232">
        <v>12287982.15295</v>
      </c>
      <c r="G38" s="232">
        <v>13088896.02155</v>
      </c>
      <c r="H38" s="232">
        <v>638305.09019999998</v>
      </c>
      <c r="I38" s="232">
        <v>313522.99339000002</v>
      </c>
      <c r="J38" s="232">
        <v>951828.08358999994</v>
      </c>
      <c r="K38" s="232">
        <v>154297.54013000001</v>
      </c>
      <c r="L38" s="232">
        <v>92714.242279999991</v>
      </c>
      <c r="M38" s="232">
        <v>247011.78240999999</v>
      </c>
      <c r="N38" s="233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352635.69383000024</v>
      </c>
      <c r="D42" s="232">
        <v>466337.87278000067</v>
      </c>
      <c r="E42" s="232">
        <v>47333.628730000004</v>
      </c>
      <c r="F42" s="232">
        <v>10786454.542740006</v>
      </c>
      <c r="G42" s="232">
        <v>11652761.738080006</v>
      </c>
      <c r="H42" s="232">
        <v>649813.1743999999</v>
      </c>
      <c r="I42" s="232">
        <v>364339.01431</v>
      </c>
      <c r="J42" s="232">
        <v>1014152.1887099999</v>
      </c>
      <c r="K42" s="232">
        <v>202065.65156000003</v>
      </c>
      <c r="L42" s="232">
        <v>95146.625350000002</v>
      </c>
      <c r="M42" s="232">
        <v>297212.27691000002</v>
      </c>
      <c r="N42" s="233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353864.22283999971</v>
      </c>
      <c r="D46" s="232">
        <v>460559.82119999983</v>
      </c>
      <c r="E46" s="232">
        <v>47326.642940000005</v>
      </c>
      <c r="F46" s="232">
        <v>11487714.388319995</v>
      </c>
      <c r="G46" s="232">
        <v>12349465.075299995</v>
      </c>
      <c r="H46" s="232">
        <v>556584.39020000002</v>
      </c>
      <c r="I46" s="232">
        <v>306126.39525999996</v>
      </c>
      <c r="J46" s="232">
        <v>862710.78545999993</v>
      </c>
      <c r="K46" s="232">
        <v>115404.84401</v>
      </c>
      <c r="L46" s="232">
        <v>109550.79432999989</v>
      </c>
      <c r="M46" s="232">
        <v>224955.63833999989</v>
      </c>
      <c r="N46" s="233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351604.44445999991</v>
      </c>
      <c r="D50" s="232">
        <v>495652.45963999926</v>
      </c>
      <c r="E50" s="232">
        <v>68331.934290000005</v>
      </c>
      <c r="F50" s="232">
        <v>11055116.395849999</v>
      </c>
      <c r="G50" s="232">
        <v>11970705.234239999</v>
      </c>
      <c r="H50" s="232">
        <v>414452.84574999998</v>
      </c>
      <c r="I50" s="232">
        <v>278917.82637999993</v>
      </c>
      <c r="J50" s="232">
        <v>693370.67212999985</v>
      </c>
      <c r="K50" s="232">
        <v>82520.158739999999</v>
      </c>
      <c r="L50" s="232">
        <v>233799.68676999997</v>
      </c>
      <c r="M50" s="232">
        <v>316319.84550999996</v>
      </c>
      <c r="N50" s="233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332140.66399999999</v>
      </c>
      <c r="D54" s="232">
        <v>503363.14299999998</v>
      </c>
      <c r="E54" s="232">
        <v>72438.304999999993</v>
      </c>
      <c r="F54" s="232">
        <v>10720392.677999999</v>
      </c>
      <c r="G54" s="232">
        <v>11628334.789999999</v>
      </c>
      <c r="H54" s="232">
        <v>236432.516</v>
      </c>
      <c r="I54" s="232">
        <v>453784.33900000004</v>
      </c>
      <c r="J54" s="232">
        <v>690216.85499999998</v>
      </c>
      <c r="K54" s="232">
        <v>110116.201</v>
      </c>
      <c r="L54" s="232">
        <v>235461.696</v>
      </c>
      <c r="M54" s="232">
        <v>345577.897</v>
      </c>
      <c r="N54" s="233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336582.64644999965</v>
      </c>
      <c r="D58" s="232">
        <v>499103.3502700004</v>
      </c>
      <c r="E58" s="232">
        <v>72357.206789999997</v>
      </c>
      <c r="F58" s="232">
        <v>10952675.217120003</v>
      </c>
      <c r="G58" s="232">
        <v>11860718.420630002</v>
      </c>
      <c r="H58" s="232">
        <v>230696.08763000002</v>
      </c>
      <c r="I58" s="232">
        <v>206313.86820999999</v>
      </c>
      <c r="J58" s="232">
        <v>437009.95584000001</v>
      </c>
      <c r="K58" s="232">
        <v>98148.085370000001</v>
      </c>
      <c r="L58" s="232">
        <v>244056.86588</v>
      </c>
      <c r="M58" s="232">
        <v>342204.95124999998</v>
      </c>
      <c r="N58" s="233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349360.45908000006</v>
      </c>
      <c r="D62" s="232">
        <v>513900.94817999972</v>
      </c>
      <c r="E62" s="232">
        <v>74323.16872999999</v>
      </c>
      <c r="F62" s="232">
        <v>11482750.494169995</v>
      </c>
      <c r="G62" s="232">
        <v>12420335.070159994</v>
      </c>
      <c r="H62" s="232">
        <v>188543.18935999996</v>
      </c>
      <c r="I62" s="232">
        <v>203037.69319000005</v>
      </c>
      <c r="J62" s="232">
        <v>391580.88254999998</v>
      </c>
      <c r="K62" s="232">
        <v>136392.80147000001</v>
      </c>
      <c r="L62" s="232">
        <v>259298.74486000001</v>
      </c>
      <c r="M62" s="232">
        <v>395691.54633000004</v>
      </c>
      <c r="N62" s="233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348845.45134999999</v>
      </c>
      <c r="D66" s="232">
        <v>533855.12502999988</v>
      </c>
      <c r="E66" s="232">
        <v>53263.002570000004</v>
      </c>
      <c r="F66" s="232">
        <v>11818296.009159997</v>
      </c>
      <c r="G66" s="232">
        <v>12754259.588109996</v>
      </c>
      <c r="H66" s="232">
        <v>171180.53685000003</v>
      </c>
      <c r="I66" s="232">
        <v>210603.24331000002</v>
      </c>
      <c r="J66" s="232">
        <v>381783.78016000008</v>
      </c>
      <c r="K66" s="232">
        <v>139798.82493</v>
      </c>
      <c r="L66" s="232">
        <v>250402.88118</v>
      </c>
      <c r="M66" s="232">
        <v>390201.70611000003</v>
      </c>
      <c r="N66" s="233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352848.12417999998</v>
      </c>
      <c r="D70" s="232">
        <v>566907.89358000003</v>
      </c>
      <c r="E70" s="232">
        <v>45930.558040000004</v>
      </c>
      <c r="F70" s="232">
        <v>12075763.29249</v>
      </c>
      <c r="G70" s="232">
        <v>13041449.86829</v>
      </c>
      <c r="H70" s="232">
        <v>166822.17024000001</v>
      </c>
      <c r="I70" s="232">
        <v>164869.74596999999</v>
      </c>
      <c r="J70" s="232">
        <v>331691.91621</v>
      </c>
      <c r="K70" s="232">
        <v>134923.30268999998</v>
      </c>
      <c r="L70" s="232">
        <v>256186.21432</v>
      </c>
      <c r="M70" s="232">
        <v>391109.51700999995</v>
      </c>
      <c r="N70" s="233">
        <v>13764251.301509999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363027.42817999999</v>
      </c>
      <c r="D74" s="232">
        <v>602269.67906999995</v>
      </c>
      <c r="E74" s="232">
        <v>42009.507969999999</v>
      </c>
      <c r="F74" s="232">
        <v>13524532.529130001</v>
      </c>
      <c r="G74" s="232">
        <f t="shared" ref="G74" si="0">SUM(C74:F74)</f>
        <v>14531839.14435</v>
      </c>
      <c r="H74" s="232">
        <v>192636.35058999999</v>
      </c>
      <c r="I74" s="232">
        <v>185974.82791000002</v>
      </c>
      <c r="J74" s="232">
        <f t="shared" ref="J74" si="1">SUM(H74:I74)</f>
        <v>378611.17850000004</v>
      </c>
      <c r="K74" s="232">
        <v>130756.87337999999</v>
      </c>
      <c r="L74" s="232">
        <v>253948.71432</v>
      </c>
      <c r="M74" s="232">
        <f t="shared" ref="M74" si="2">SUM(K74:L74)</f>
        <v>384705.58769999997</v>
      </c>
      <c r="N74" s="233">
        <f t="shared" ref="N74:N76" si="3">SUM(G74,J74,M74)</f>
        <v>15295155.91055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f t="shared" ref="G75:G76" si="4">SUM(C75:F75)</f>
        <v>2344419.2386400001</v>
      </c>
      <c r="H75" s="74">
        <v>19307.179329999999</v>
      </c>
      <c r="I75" s="74">
        <v>16621.383979999999</v>
      </c>
      <c r="J75" s="74">
        <f t="shared" ref="J75:J76" si="5">SUM(H75:I75)</f>
        <v>35928.563309999998</v>
      </c>
      <c r="K75" s="74">
        <v>490.1</v>
      </c>
      <c r="L75" s="74">
        <v>55038.668399999995</v>
      </c>
      <c r="M75" s="74">
        <f t="shared" ref="M75:M76" si="6">SUM(K75:L75)</f>
        <v>55528.768399999994</v>
      </c>
      <c r="N75" s="75">
        <f t="shared" si="3"/>
        <v>2435876.5703500002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234" t="s">
        <v>198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f t="shared" si="4"/>
        <v>6769093.2952699987</v>
      </c>
      <c r="H76" s="74">
        <v>75001.19292999999</v>
      </c>
      <c r="I76" s="74">
        <v>35808.176400000004</v>
      </c>
      <c r="J76" s="74">
        <f t="shared" si="5"/>
        <v>110809.36932999999</v>
      </c>
      <c r="K76" s="74">
        <v>19845.778780000001</v>
      </c>
      <c r="L76" s="74">
        <v>116496.84698</v>
      </c>
      <c r="M76" s="74">
        <f t="shared" si="6"/>
        <v>136342.62576</v>
      </c>
      <c r="N76" s="75">
        <f t="shared" si="3"/>
        <v>7016245.2903599991</v>
      </c>
      <c r="O76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234" t="s">
        <v>199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202</v>
      </c>
      <c r="C78" s="232">
        <v>374935.50159999996</v>
      </c>
      <c r="D78" s="232">
        <v>579722.18845000002</v>
      </c>
      <c r="E78" s="232">
        <v>38779.29421</v>
      </c>
      <c r="F78" s="232">
        <v>13670922.39505</v>
      </c>
      <c r="G78" s="232">
        <f t="shared" ref="G78" si="7">SUM(C78:F78)</f>
        <v>14664359.379310001</v>
      </c>
      <c r="H78" s="232">
        <v>243963.06373000002</v>
      </c>
      <c r="I78" s="232">
        <v>154658.52169999998</v>
      </c>
      <c r="J78" s="232">
        <f t="shared" ref="J78" si="8">SUM(H78:I78)</f>
        <v>398621.58542999998</v>
      </c>
      <c r="K78" s="232">
        <v>113237.70275</v>
      </c>
      <c r="L78" s="232">
        <v>268447.20405</v>
      </c>
      <c r="M78" s="232">
        <f t="shared" ref="M78" si="9">SUM(K78:L78)</f>
        <v>381684.9068</v>
      </c>
      <c r="N78" s="233">
        <f t="shared" ref="N78" si="10">SUM(G78,J78,M78)</f>
        <v>15444665.871540001</v>
      </c>
      <c r="O78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3.9" customHeight="1" x14ac:dyDescent="0.25">
      <c r="A79" s="7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/>
    </row>
    <row r="80" spans="1:255" x14ac:dyDescent="0.25">
      <c r="B80" s="293" t="s">
        <v>149</v>
      </c>
      <c r="C80" s="293"/>
    </row>
  </sheetData>
  <mergeCells count="1">
    <mergeCell ref="B80:C80"/>
  </mergeCells>
  <phoneticPr fontId="19" type="noConversion"/>
  <hyperlinks>
    <hyperlink ref="B80" location="Índice!A1" display="◄ volver al menu"/>
    <hyperlink ref="B80:C80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1"/>
  <sheetViews>
    <sheetView showGridLines="0" zoomScale="94" zoomScaleNormal="94" workbookViewId="0">
      <pane xSplit="2" ySplit="5" topLeftCell="C63" activePane="bottomRight" state="frozen"/>
      <selection pane="topRight"/>
      <selection pane="bottomLeft"/>
      <selection pane="bottomRight" activeCell="B78" sqref="B78:O78"/>
    </sheetView>
  </sheetViews>
  <sheetFormatPr baseColWidth="10" defaultRowHeight="15.6" x14ac:dyDescent="0.3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77734375" style="64" bestFit="1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3.109375" style="64" customWidth="1"/>
    <col min="16" max="16" width="17.33203125" bestFit="1" customWidth="1"/>
  </cols>
  <sheetData>
    <row r="1" spans="1:255" s="206" customFormat="1" x14ac:dyDescent="0.25">
      <c r="B1" s="206" t="s">
        <v>37</v>
      </c>
      <c r="O1" s="207" t="str">
        <f>Índice!B8</f>
        <v>4º Trimestre 2018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1920909</v>
      </c>
      <c r="E7" s="232">
        <v>110341</v>
      </c>
      <c r="F7" s="232">
        <v>162980</v>
      </c>
      <c r="G7" s="232">
        <v>55732</v>
      </c>
      <c r="H7" s="232">
        <v>4732369</v>
      </c>
      <c r="I7" s="232">
        <v>3418</v>
      </c>
      <c r="J7" s="232">
        <v>46546</v>
      </c>
      <c r="K7" s="232">
        <v>49964</v>
      </c>
      <c r="L7" s="232">
        <v>13496</v>
      </c>
      <c r="M7" s="232">
        <v>167682</v>
      </c>
      <c r="N7" s="232">
        <v>181179</v>
      </c>
      <c r="O7" s="233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2111168</v>
      </c>
      <c r="E8" s="232">
        <v>125821</v>
      </c>
      <c r="F8" s="232">
        <v>231651</v>
      </c>
      <c r="G8" s="232">
        <v>64159</v>
      </c>
      <c r="H8" s="232">
        <v>5273369</v>
      </c>
      <c r="I8" s="232">
        <v>1526</v>
      </c>
      <c r="J8" s="232">
        <v>52866</v>
      </c>
      <c r="K8" s="232">
        <v>54392</v>
      </c>
      <c r="L8" s="232">
        <v>14726</v>
      </c>
      <c r="M8" s="232">
        <v>112974</v>
      </c>
      <c r="N8" s="232">
        <v>127700</v>
      </c>
      <c r="O8" s="233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2971350</v>
      </c>
      <c r="E9" s="232">
        <v>104363</v>
      </c>
      <c r="F9" s="232">
        <v>233042</v>
      </c>
      <c r="G9" s="232">
        <v>46395</v>
      </c>
      <c r="H9" s="232">
        <v>6224778</v>
      </c>
      <c r="I9" s="232">
        <v>1502</v>
      </c>
      <c r="J9" s="232">
        <v>71098</v>
      </c>
      <c r="K9" s="232">
        <v>72600</v>
      </c>
      <c r="L9" s="232">
        <v>15731</v>
      </c>
      <c r="M9" s="232">
        <v>38100</v>
      </c>
      <c r="N9" s="232">
        <v>53831</v>
      </c>
      <c r="O9" s="233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3433081</v>
      </c>
      <c r="E10" s="232">
        <v>115120</v>
      </c>
      <c r="F10" s="232">
        <v>214785</v>
      </c>
      <c r="G10" s="232">
        <v>25785</v>
      </c>
      <c r="H10" s="232">
        <v>7068080</v>
      </c>
      <c r="I10" s="232">
        <v>2938</v>
      </c>
      <c r="J10" s="232">
        <v>68564</v>
      </c>
      <c r="K10" s="232">
        <v>71502</v>
      </c>
      <c r="L10" s="232">
        <v>11718</v>
      </c>
      <c r="M10" s="232">
        <v>173438</v>
      </c>
      <c r="N10" s="232">
        <v>185156</v>
      </c>
      <c r="O10" s="233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3831110</v>
      </c>
      <c r="E11" s="232">
        <v>111230</v>
      </c>
      <c r="F11" s="232">
        <v>184502</v>
      </c>
      <c r="G11" s="232">
        <v>23833</v>
      </c>
      <c r="H11" s="232">
        <v>7624617</v>
      </c>
      <c r="I11" s="232">
        <v>7945</v>
      </c>
      <c r="J11" s="232">
        <v>46550</v>
      </c>
      <c r="K11" s="232">
        <v>54495</v>
      </c>
      <c r="L11" s="232">
        <v>12347</v>
      </c>
      <c r="M11" s="232">
        <v>30051</v>
      </c>
      <c r="N11" s="232">
        <v>42397</v>
      </c>
      <c r="O11" s="233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4270170</v>
      </c>
      <c r="E12" s="232">
        <v>108813</v>
      </c>
      <c r="F12" s="232">
        <v>139959</v>
      </c>
      <c r="G12" s="232">
        <v>33612</v>
      </c>
      <c r="H12" s="232">
        <v>8247248</v>
      </c>
      <c r="I12" s="232">
        <v>9455</v>
      </c>
      <c r="J12" s="232">
        <v>53234</v>
      </c>
      <c r="K12" s="232">
        <v>62689</v>
      </c>
      <c r="L12" s="232">
        <v>15043</v>
      </c>
      <c r="M12" s="232" t="s">
        <v>171</v>
      </c>
      <c r="N12" s="232">
        <v>15043</v>
      </c>
      <c r="O12" s="233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4260605</v>
      </c>
      <c r="E13" s="232">
        <v>123129</v>
      </c>
      <c r="F13" s="232">
        <v>114884</v>
      </c>
      <c r="G13" s="232">
        <v>38529</v>
      </c>
      <c r="H13" s="232">
        <v>8458123</v>
      </c>
      <c r="I13" s="232">
        <v>8561</v>
      </c>
      <c r="J13" s="232">
        <v>106780</v>
      </c>
      <c r="K13" s="232">
        <v>115342</v>
      </c>
      <c r="L13" s="232">
        <v>20882</v>
      </c>
      <c r="M13" s="232">
        <v>122218</v>
      </c>
      <c r="N13" s="232">
        <v>143100</v>
      </c>
      <c r="O13" s="233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4486721</v>
      </c>
      <c r="E14" s="232">
        <v>140395</v>
      </c>
      <c r="F14" s="232">
        <v>199952</v>
      </c>
      <c r="G14" s="232">
        <v>33114</v>
      </c>
      <c r="H14" s="232">
        <v>8964444</v>
      </c>
      <c r="I14" s="232">
        <v>11442</v>
      </c>
      <c r="J14" s="232">
        <v>110036</v>
      </c>
      <c r="K14" s="232">
        <v>121477</v>
      </c>
      <c r="L14" s="232">
        <v>6680</v>
      </c>
      <c r="M14" s="232">
        <v>195000</v>
      </c>
      <c r="N14" s="232">
        <v>201680</v>
      </c>
      <c r="O14" s="233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4213339.2800099999</v>
      </c>
      <c r="D18" s="232">
        <v>4878087.10035</v>
      </c>
      <c r="E18" s="232">
        <v>153858.85781999992</v>
      </c>
      <c r="F18" s="232">
        <v>226058.46333999999</v>
      </c>
      <c r="G18" s="232">
        <v>25357.563480000001</v>
      </c>
      <c r="H18" s="232">
        <v>9496701.265689997</v>
      </c>
      <c r="I18" s="232">
        <v>2848.8905500000001</v>
      </c>
      <c r="J18" s="232">
        <v>131804.26333000002</v>
      </c>
      <c r="K18" s="232">
        <v>134653.15388000003</v>
      </c>
      <c r="L18" s="232">
        <v>6535.7724799999996</v>
      </c>
      <c r="M18" s="232">
        <v>61000</v>
      </c>
      <c r="N18" s="232">
        <v>67535.77248</v>
      </c>
      <c r="O18" s="233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4401057.0020000003</v>
      </c>
      <c r="D22" s="232">
        <v>5506492</v>
      </c>
      <c r="E22" s="232">
        <v>159632</v>
      </c>
      <c r="F22" s="232">
        <v>169046</v>
      </c>
      <c r="G22" s="232">
        <v>22596</v>
      </c>
      <c r="H22" s="232">
        <v>10258822</v>
      </c>
      <c r="I22" s="232">
        <v>3094</v>
      </c>
      <c r="J22" s="232">
        <v>144039</v>
      </c>
      <c r="K22" s="232">
        <v>147133</v>
      </c>
      <c r="L22" s="232">
        <v>2148</v>
      </c>
      <c r="M22" s="232">
        <v>146001</v>
      </c>
      <c r="N22" s="232">
        <v>148149</v>
      </c>
      <c r="O22" s="233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5110120.477</v>
      </c>
      <c r="D26" s="232">
        <v>6111916.8709999993</v>
      </c>
      <c r="E26" s="232">
        <v>168541.04360999999</v>
      </c>
      <c r="F26" s="232">
        <v>276416.07987999998</v>
      </c>
      <c r="G26" s="232">
        <v>26925.206529999996</v>
      </c>
      <c r="H26" s="232">
        <v>11693919.689489998</v>
      </c>
      <c r="I26" s="232">
        <v>12619.77821</v>
      </c>
      <c r="J26" s="232">
        <v>115712.90562000001</v>
      </c>
      <c r="K26" s="232">
        <v>128332.68383000001</v>
      </c>
      <c r="L26" s="232">
        <v>2971.7300399999999</v>
      </c>
      <c r="M26" s="232">
        <v>126000</v>
      </c>
      <c r="N26" s="232">
        <v>128971.73003999999</v>
      </c>
      <c r="O26" s="233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5748225.1030000001</v>
      </c>
      <c r="D30" s="232">
        <v>6762176.3869999992</v>
      </c>
      <c r="E30" s="232">
        <v>205793.72774999999</v>
      </c>
      <c r="F30" s="232">
        <v>300560.65139999997</v>
      </c>
      <c r="G30" s="232">
        <v>41024.425520000004</v>
      </c>
      <c r="H30" s="232">
        <v>13057780.303699998</v>
      </c>
      <c r="I30" s="232">
        <v>11293.38998</v>
      </c>
      <c r="J30" s="232">
        <v>121058.92491</v>
      </c>
      <c r="K30" s="232">
        <v>132352.31489000001</v>
      </c>
      <c r="L30" s="232">
        <v>21181.424569999999</v>
      </c>
      <c r="M30" s="232">
        <v>127215.33663999999</v>
      </c>
      <c r="N30" s="232">
        <v>148396.76121</v>
      </c>
      <c r="O30" s="233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6742757.6910000006</v>
      </c>
      <c r="D34" s="232">
        <v>6988136.068</v>
      </c>
      <c r="E34" s="232">
        <v>311380.44316999998</v>
      </c>
      <c r="F34" s="232">
        <v>456661.03697999998</v>
      </c>
      <c r="G34" s="232">
        <v>50542.391019999995</v>
      </c>
      <c r="H34" s="232">
        <v>14549477.635739999</v>
      </c>
      <c r="I34" s="232">
        <v>2876.328</v>
      </c>
      <c r="J34" s="232">
        <v>79475.683839999998</v>
      </c>
      <c r="K34" s="232">
        <v>82352.011839999992</v>
      </c>
      <c r="L34" s="232">
        <v>20519.207859999999</v>
      </c>
      <c r="M34" s="232">
        <v>59000</v>
      </c>
      <c r="N34" s="232">
        <v>79519.207859999995</v>
      </c>
      <c r="O34" s="233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6671569.2429999989</v>
      </c>
      <c r="D38" s="232">
        <v>6181558.091</v>
      </c>
      <c r="E38" s="232">
        <v>257680.20463999998</v>
      </c>
      <c r="F38" s="232">
        <v>799252.26084</v>
      </c>
      <c r="G38" s="232">
        <v>50507.388229999997</v>
      </c>
      <c r="H38" s="232">
        <v>13960567.49174</v>
      </c>
      <c r="I38" s="232">
        <v>6153.3353500000003</v>
      </c>
      <c r="J38" s="232">
        <v>159158.12074000001</v>
      </c>
      <c r="K38" s="232">
        <v>165311.45609000002</v>
      </c>
      <c r="L38" s="232">
        <v>2892.5077699999997</v>
      </c>
      <c r="M38" s="232">
        <v>213500</v>
      </c>
      <c r="N38" s="232">
        <v>216392.50777</v>
      </c>
      <c r="O38" s="233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5455108.5329299979</v>
      </c>
      <c r="D42" s="232">
        <v>5769079.4238700019</v>
      </c>
      <c r="E42" s="232">
        <v>252818.35672999991</v>
      </c>
      <c r="F42" s="232">
        <v>1018980.0208200002</v>
      </c>
      <c r="G42" s="232">
        <v>13860.97004</v>
      </c>
      <c r="H42" s="232">
        <v>12509847.304389996</v>
      </c>
      <c r="I42" s="232">
        <v>2491.9030200000002</v>
      </c>
      <c r="J42" s="232">
        <v>112332.14218</v>
      </c>
      <c r="K42" s="232">
        <v>114824.04519999999</v>
      </c>
      <c r="L42" s="232">
        <v>31281.854199999998</v>
      </c>
      <c r="M42" s="232">
        <v>354000</v>
      </c>
      <c r="N42" s="232">
        <v>385281.8542</v>
      </c>
      <c r="O42" s="233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6140971.2251499994</v>
      </c>
      <c r="E46" s="232">
        <v>300220.63456999999</v>
      </c>
      <c r="F46" s="232">
        <v>1098147.8336899998</v>
      </c>
      <c r="G46" s="232">
        <v>12072.992760000001</v>
      </c>
      <c r="H46" s="232">
        <v>12872502.44318</v>
      </c>
      <c r="I46" s="232">
        <v>660.3152</v>
      </c>
      <c r="J46" s="232">
        <v>111388.26953999998</v>
      </c>
      <c r="K46" s="232">
        <v>112048.58473999998</v>
      </c>
      <c r="L46" s="232">
        <v>39508.477579999992</v>
      </c>
      <c r="M46" s="232">
        <v>494048.24421999999</v>
      </c>
      <c r="N46" s="232">
        <v>533556.72179999994</v>
      </c>
      <c r="O46" s="233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5931998.6913799979</v>
      </c>
      <c r="E50" s="232">
        <v>348449.38757000002</v>
      </c>
      <c r="F50" s="232">
        <v>788023.90935000032</v>
      </c>
      <c r="G50" s="232">
        <v>19422.095139999994</v>
      </c>
      <c r="H50" s="232">
        <f t="shared" si="0"/>
        <v>12871413.875410002</v>
      </c>
      <c r="I50" s="232">
        <v>2735.7589200000002</v>
      </c>
      <c r="J50" s="232">
        <v>150023.42670999997</v>
      </c>
      <c r="K50" s="232">
        <f t="shared" si="1"/>
        <v>152759.18562999996</v>
      </c>
      <c r="L50" s="232">
        <v>60844.466780000002</v>
      </c>
      <c r="M50" s="232">
        <v>371600</v>
      </c>
      <c r="N50" s="232">
        <f t="shared" si="2"/>
        <v>432444.46678000002</v>
      </c>
      <c r="O50" s="233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5813085.2560000001</v>
      </c>
      <c r="E54" s="232">
        <v>567346.81500000006</v>
      </c>
      <c r="F54" s="232">
        <v>361558.55599999998</v>
      </c>
      <c r="G54" s="232">
        <v>13398.877</v>
      </c>
      <c r="H54" s="232">
        <v>12598972.098999999</v>
      </c>
      <c r="I54" s="232">
        <v>1475.694</v>
      </c>
      <c r="J54" s="232">
        <v>26451.758999999998</v>
      </c>
      <c r="K54" s="232">
        <v>27927.452999999998</v>
      </c>
      <c r="L54" s="232">
        <v>12499.751999999999</v>
      </c>
      <c r="M54" s="232">
        <v>348570</v>
      </c>
      <c r="N54" s="232">
        <v>361069.75199999998</v>
      </c>
      <c r="O54" s="233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5948101.4555100016</v>
      </c>
      <c r="E58" s="232">
        <v>334988.46451000008</v>
      </c>
      <c r="F58" s="232">
        <v>391198.14286999998</v>
      </c>
      <c r="G58" s="232">
        <v>9565.1587</v>
      </c>
      <c r="H58" s="232">
        <v>12591300.058289997</v>
      </c>
      <c r="I58" s="232">
        <v>2028.95571</v>
      </c>
      <c r="J58" s="232">
        <v>37446.527279999995</v>
      </c>
      <c r="K58" s="232">
        <v>39475.482989999997</v>
      </c>
      <c r="L58" s="232">
        <v>2116.3309300000001</v>
      </c>
      <c r="M58" s="232">
        <v>336340</v>
      </c>
      <c r="N58" s="232">
        <v>338456.33093</v>
      </c>
      <c r="O58" s="233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6505459.3252799949</v>
      </c>
      <c r="E62" s="232">
        <v>298131.60395999975</v>
      </c>
      <c r="F62" s="232">
        <v>402571.66092000029</v>
      </c>
      <c r="G62" s="232">
        <v>10104.00945</v>
      </c>
      <c r="H62" s="232">
        <v>13122096.738429993</v>
      </c>
      <c r="I62" s="232">
        <v>1390.94921</v>
      </c>
      <c r="J62" s="232">
        <v>46717.245029999998</v>
      </c>
      <c r="K62" s="232">
        <v>48108.194239999997</v>
      </c>
      <c r="L62" s="232">
        <v>1913.3462</v>
      </c>
      <c r="M62" s="232">
        <v>263500</v>
      </c>
      <c r="N62" s="232">
        <v>265413.34620000003</v>
      </c>
      <c r="O62" s="233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6594868.8064099997</v>
      </c>
      <c r="E66" s="232">
        <v>280452.34574999998</v>
      </c>
      <c r="F66" s="232">
        <v>458112.59478999994</v>
      </c>
      <c r="G66" s="232">
        <v>2819.6823300000005</v>
      </c>
      <c r="H66" s="232">
        <v>13337623.494359998</v>
      </c>
      <c r="I66" s="232">
        <v>1315.5387800000001</v>
      </c>
      <c r="J66" s="232">
        <v>19430.7346</v>
      </c>
      <c r="K66" s="232">
        <v>20746.273379999999</v>
      </c>
      <c r="L66" s="232">
        <v>2813.32314</v>
      </c>
      <c r="M66" s="232">
        <v>265900</v>
      </c>
      <c r="N66" s="232">
        <v>268713.32313999999</v>
      </c>
      <c r="O66" s="233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3040659.5118999993</v>
      </c>
      <c r="E68" s="74">
        <v>144158.98132000002</v>
      </c>
      <c r="F68" s="74">
        <v>167844.06443000003</v>
      </c>
      <c r="G68" s="74">
        <v>671.18016999999998</v>
      </c>
      <c r="H68" s="74">
        <v>5530317.0811200002</v>
      </c>
      <c r="I68" s="74">
        <v>1040.3192899999999</v>
      </c>
      <c r="J68" s="74">
        <v>14439.68763</v>
      </c>
      <c r="K68" s="74">
        <v>15480.00692</v>
      </c>
      <c r="L68" s="74">
        <v>1184.4502299999999</v>
      </c>
      <c r="M68" s="74">
        <v>235388</v>
      </c>
      <c r="N68" s="74">
        <v>236572.45022999999</v>
      </c>
      <c r="O68" s="75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4668542.5276899999</v>
      </c>
      <c r="E69" s="74">
        <v>211386.86246000003</v>
      </c>
      <c r="F69" s="74">
        <v>198214.12148000003</v>
      </c>
      <c r="G69" s="74">
        <v>1425.43588</v>
      </c>
      <c r="H69" s="74">
        <v>9569694.7523099966</v>
      </c>
      <c r="I69" s="74">
        <v>1407.0822499999999</v>
      </c>
      <c r="J69" s="74">
        <v>16919.648000000001</v>
      </c>
      <c r="K69" s="74">
        <v>18326.730250000001</v>
      </c>
      <c r="L69" s="74">
        <v>51954.743399999999</v>
      </c>
      <c r="M69" s="74">
        <v>210488</v>
      </c>
      <c r="N69" s="74">
        <v>262442.74339999998</v>
      </c>
      <c r="O69" s="75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6253802.3231899962</v>
      </c>
      <c r="D70" s="232">
        <v>6818033.0379599994</v>
      </c>
      <c r="E70" s="232">
        <v>301396.69112000015</v>
      </c>
      <c r="F70" s="232">
        <v>394858.11183000007</v>
      </c>
      <c r="G70" s="232">
        <v>2025.4979600000004</v>
      </c>
      <c r="H70" s="232">
        <v>13770115.662059996</v>
      </c>
      <c r="I70" s="232">
        <v>7939.6054600000007</v>
      </c>
      <c r="J70" s="232">
        <v>20744.893049999999</v>
      </c>
      <c r="K70" s="232">
        <v>28684.498509999998</v>
      </c>
      <c r="L70" s="232">
        <v>52364.481339999998</v>
      </c>
      <c r="M70" s="232">
        <v>210488</v>
      </c>
      <c r="N70" s="232">
        <v>262852.48134</v>
      </c>
      <c r="O70" s="233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1370144.5211</v>
      </c>
      <c r="D71" s="74">
        <v>1516380.5593699997</v>
      </c>
      <c r="E71" s="74">
        <v>54305.801969999993</v>
      </c>
      <c r="F71" s="74">
        <v>3599.2057099999997</v>
      </c>
      <c r="G71" s="74">
        <v>300.17604999999998</v>
      </c>
      <c r="H71" s="74">
        <v>2944730.2641999992</v>
      </c>
      <c r="I71" s="74">
        <v>59.652500000000003</v>
      </c>
      <c r="J71" s="74">
        <v>1877.6568699999998</v>
      </c>
      <c r="K71" s="74">
        <v>1937.3093699999997</v>
      </c>
      <c r="L71" s="74">
        <v>53750.970450000001</v>
      </c>
      <c r="M71" s="74">
        <v>41000</v>
      </c>
      <c r="N71" s="74">
        <v>94750.970449999993</v>
      </c>
      <c r="O71" s="75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2534607.91408</v>
      </c>
      <c r="D72" s="74">
        <v>3546370.6723699998</v>
      </c>
      <c r="E72" s="74">
        <v>141476.16193</v>
      </c>
      <c r="F72" s="74">
        <v>231972.79452999998</v>
      </c>
      <c r="G72" s="74">
        <v>708.81054000000006</v>
      </c>
      <c r="H72" s="74">
        <v>6455136.3534499994</v>
      </c>
      <c r="I72" s="74">
        <v>732.75775999999996</v>
      </c>
      <c r="J72" s="74">
        <v>8122.7907000000005</v>
      </c>
      <c r="K72" s="74">
        <v>8855.54846</v>
      </c>
      <c r="L72" s="74">
        <v>55971.420480000001</v>
      </c>
      <c r="M72" s="74">
        <v>187288</v>
      </c>
      <c r="N72" s="74">
        <v>243259.42048</v>
      </c>
      <c r="O72" s="75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5043446.55437</v>
      </c>
      <c r="D73" s="74">
        <v>5324843.1419699993</v>
      </c>
      <c r="E73" s="74">
        <v>207738.57191999999</v>
      </c>
      <c r="F73" s="74">
        <v>319190.72146999999</v>
      </c>
      <c r="G73" s="74">
        <v>1029.1823899999999</v>
      </c>
      <c r="H73" s="74">
        <v>10896248.172119999</v>
      </c>
      <c r="I73" s="74">
        <v>960.24486999999999</v>
      </c>
      <c r="J73" s="74">
        <v>9135.75072</v>
      </c>
      <c r="K73" s="74">
        <v>10095.99559</v>
      </c>
      <c r="L73" s="74">
        <v>57695.874000000003</v>
      </c>
      <c r="M73" s="74">
        <v>187288</v>
      </c>
      <c r="N73" s="74">
        <v>244983.87400000001</v>
      </c>
      <c r="O73" s="75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6570557.3140999991</v>
      </c>
      <c r="D74" s="232">
        <v>7766653.9062399995</v>
      </c>
      <c r="E74" s="232">
        <v>277685.36982999998</v>
      </c>
      <c r="F74" s="232">
        <v>484638.22933999996</v>
      </c>
      <c r="G74" s="232">
        <v>1562.83889</v>
      </c>
      <c r="H74" s="232">
        <f t="shared" ref="H74:H76" si="4">SUM(C74:G74)</f>
        <v>15101097.658399997</v>
      </c>
      <c r="I74" s="232">
        <v>2173.88319</v>
      </c>
      <c r="J74" s="232">
        <v>16342.592619999998</v>
      </c>
      <c r="K74" s="232">
        <f t="shared" ref="K74:K76" si="5">SUM(I74:J74)</f>
        <v>18516.475809999996</v>
      </c>
      <c r="L74" s="232">
        <v>58899.937599999997</v>
      </c>
      <c r="M74" s="232">
        <v>187288</v>
      </c>
      <c r="N74" s="232">
        <f t="shared" ref="N74:N76" si="6">SUM(L74:M74)</f>
        <v>246187.9376</v>
      </c>
      <c r="O74" s="233">
        <f t="shared" ref="O74:O76" si="7">SUM(H74,K74,N74)</f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1610876.8380099998</v>
      </c>
      <c r="D75" s="74">
        <v>1529153.6028300002</v>
      </c>
      <c r="E75" s="74">
        <v>58292.830370000011</v>
      </c>
      <c r="F75" s="74">
        <v>5672.9210699999994</v>
      </c>
      <c r="G75" s="74">
        <v>354.22222999999997</v>
      </c>
      <c r="H75" s="74">
        <f t="shared" si="4"/>
        <v>3204350.4145100005</v>
      </c>
      <c r="I75" s="74">
        <v>200.99336</v>
      </c>
      <c r="J75" s="74">
        <v>3590.0370399999997</v>
      </c>
      <c r="K75" s="74">
        <f t="shared" si="5"/>
        <v>3791.0303999999996</v>
      </c>
      <c r="L75" s="74">
        <v>736.99995999999999</v>
      </c>
      <c r="M75" s="74">
        <v>0</v>
      </c>
      <c r="N75" s="74">
        <f t="shared" si="6"/>
        <v>736.99995999999999</v>
      </c>
      <c r="O75" s="75">
        <f t="shared" si="7"/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198</v>
      </c>
      <c r="C76" s="74">
        <v>2793336.8265800001</v>
      </c>
      <c r="D76" s="74">
        <v>3247867.1437499998</v>
      </c>
      <c r="E76" s="74">
        <v>119430.01649000001</v>
      </c>
      <c r="F76" s="74">
        <v>143624.0539</v>
      </c>
      <c r="G76" s="74">
        <v>1879.9915800000001</v>
      </c>
      <c r="H76" s="74">
        <f t="shared" si="4"/>
        <v>6306138.0323000001</v>
      </c>
      <c r="I76" s="74">
        <v>1298.84573</v>
      </c>
      <c r="J76" s="74">
        <v>8611.5752900000007</v>
      </c>
      <c r="K76" s="74">
        <f t="shared" si="5"/>
        <v>9910.4210200000016</v>
      </c>
      <c r="L76" s="74">
        <v>56220.411289999996</v>
      </c>
      <c r="M76" s="74">
        <v>184186</v>
      </c>
      <c r="N76" s="74">
        <f t="shared" si="6"/>
        <v>240406.41128999999</v>
      </c>
      <c r="O76" s="75">
        <f t="shared" si="7"/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199</v>
      </c>
      <c r="C77" s="74">
        <v>5455513.4812199995</v>
      </c>
      <c r="D77" s="74">
        <v>5182300.5093399994</v>
      </c>
      <c r="E77" s="74">
        <v>195582.05281999998</v>
      </c>
      <c r="F77" s="74">
        <v>175489.68612</v>
      </c>
      <c r="G77" s="74">
        <v>1994.0689199999999</v>
      </c>
      <c r="H77" s="74">
        <v>11010879.798419999</v>
      </c>
      <c r="I77" s="74">
        <v>3086.2590600000003</v>
      </c>
      <c r="J77" s="74">
        <v>9795.4577599999993</v>
      </c>
      <c r="K77" s="74">
        <v>12881.71682</v>
      </c>
      <c r="L77" s="74">
        <v>56598.262310000006</v>
      </c>
      <c r="M77" s="74">
        <v>184186</v>
      </c>
      <c r="N77" s="74">
        <v>240784.26231000002</v>
      </c>
      <c r="O77" s="75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78" t="s">
        <v>202</v>
      </c>
      <c r="C78" s="74">
        <v>7309835.2339999992</v>
      </c>
      <c r="D78" s="74">
        <v>7647386.6908299997</v>
      </c>
      <c r="E78" s="74">
        <v>269351.32853</v>
      </c>
      <c r="F78" s="74">
        <v>254733.08489</v>
      </c>
      <c r="G78" s="74">
        <v>2461.3207500000003</v>
      </c>
      <c r="H78" s="74">
        <v>15483767.659</v>
      </c>
      <c r="I78" s="74">
        <v>3391.4502700000003</v>
      </c>
      <c r="J78" s="74">
        <v>19104.758900000001</v>
      </c>
      <c r="K78" s="74">
        <v>22496.209170000002</v>
      </c>
      <c r="L78" s="74">
        <v>59969.606619999999</v>
      </c>
      <c r="M78" s="74">
        <v>184186</v>
      </c>
      <c r="N78" s="74">
        <v>244155.60662000001</v>
      </c>
      <c r="O78" s="75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3.9" customHeight="1" x14ac:dyDescent="0.25">
      <c r="A79" s="7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</row>
    <row r="80" spans="1:255" s="71" customFormat="1" ht="6" customHeight="1" x14ac:dyDescent="0.25">
      <c r="A80" s="72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</row>
    <row r="81" spans="2:3" x14ac:dyDescent="0.3">
      <c r="B81" s="293" t="s">
        <v>149</v>
      </c>
      <c r="C81" s="293"/>
    </row>
  </sheetData>
  <mergeCells count="1">
    <mergeCell ref="B81:C81"/>
  </mergeCells>
  <phoneticPr fontId="19" type="noConversion"/>
  <hyperlinks>
    <hyperlink ref="B81" location="Índice!A1" display="◄ volver al menu"/>
    <hyperlink ref="B81:C81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73"/>
  <sheetViews>
    <sheetView showGridLines="0" workbookViewId="0">
      <pane xSplit="2" ySplit="6" topLeftCell="C55" activePane="bottomRight" state="frozen"/>
      <selection pane="topRight"/>
      <selection pane="bottomLeft"/>
      <selection pane="bottomRight" activeCell="C70" sqref="C70"/>
    </sheetView>
  </sheetViews>
  <sheetFormatPr baseColWidth="10" defaultColWidth="12.5546875" defaultRowHeight="15.6" x14ac:dyDescent="0.3"/>
  <cols>
    <col min="1" max="1" width="2.33203125" style="150" customWidth="1"/>
    <col min="2" max="2" width="9.6640625" style="151" customWidth="1"/>
    <col min="3" max="11" width="12.5546875" style="152" customWidth="1"/>
    <col min="12" max="12" width="15.88671875" bestFit="1" customWidth="1"/>
    <col min="13" max="41" width="12.5546875" customWidth="1"/>
    <col min="42" max="16384" width="12.5546875" style="152"/>
  </cols>
  <sheetData>
    <row r="1" spans="1:186" s="216" customFormat="1" x14ac:dyDescent="0.25">
      <c r="B1" s="217" t="s">
        <v>37</v>
      </c>
      <c r="K1" s="218" t="str">
        <f>Índice!B8</f>
        <v>4º Trimestre 2018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5" customFormat="1" ht="20.25" customHeight="1" x14ac:dyDescent="0.25">
      <c r="A2" s="133"/>
      <c r="B2" s="134" t="s">
        <v>110</v>
      </c>
      <c r="C2" s="153"/>
      <c r="D2" s="153"/>
      <c r="E2" s="153"/>
      <c r="F2" s="153"/>
      <c r="G2" s="153"/>
      <c r="H2" s="153"/>
      <c r="I2" s="153"/>
      <c r="J2" s="153"/>
      <c r="K2" s="15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5" customFormat="1" ht="13.5" customHeight="1" x14ac:dyDescent="0.25">
      <c r="A3" s="133"/>
      <c r="B3" s="136" t="s">
        <v>49</v>
      </c>
      <c r="C3" s="153"/>
      <c r="D3" s="153"/>
      <c r="E3" s="153"/>
      <c r="F3" s="153"/>
      <c r="G3" s="153"/>
      <c r="H3" s="153"/>
      <c r="I3" s="153"/>
      <c r="J3" s="153"/>
      <c r="K3" s="15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5" customFormat="1" ht="14.25" customHeight="1" x14ac:dyDescent="0.25">
      <c r="A4" s="137"/>
      <c r="B4" s="137"/>
      <c r="C4" s="154"/>
      <c r="D4" s="149"/>
      <c r="E4" s="137"/>
      <c r="F4" s="137"/>
      <c r="G4" s="137"/>
      <c r="H4" s="137"/>
      <c r="I4" s="137"/>
      <c r="J4" s="137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0" customFormat="1" ht="30.75" customHeight="1" x14ac:dyDescent="0.25">
      <c r="A5" s="138"/>
      <c r="B5" s="171" t="s">
        <v>68</v>
      </c>
      <c r="C5" s="172" t="s">
        <v>69</v>
      </c>
      <c r="D5" s="155" t="s">
        <v>94</v>
      </c>
      <c r="E5" s="155" t="s">
        <v>101</v>
      </c>
      <c r="F5" s="173" t="s">
        <v>102</v>
      </c>
      <c r="G5" s="172" t="s">
        <v>70</v>
      </c>
      <c r="H5" s="155" t="s">
        <v>111</v>
      </c>
      <c r="I5" s="155" t="s">
        <v>100</v>
      </c>
      <c r="J5" s="155" t="s">
        <v>99</v>
      </c>
      <c r="K5" s="173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35"/>
      <c r="C6" s="236"/>
      <c r="D6" s="237"/>
      <c r="E6" s="237"/>
      <c r="F6" s="238"/>
      <c r="G6" s="236"/>
      <c r="H6" s="237"/>
      <c r="I6" s="237"/>
      <c r="J6" s="237"/>
      <c r="K6" s="23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48" customFormat="1" ht="12.75" customHeight="1" x14ac:dyDescent="0.3">
      <c r="A7" s="145"/>
      <c r="B7" s="240" t="s">
        <v>103</v>
      </c>
      <c r="C7" s="75">
        <v>939179.9471799999</v>
      </c>
      <c r="D7" s="74">
        <v>885906.20715999999</v>
      </c>
      <c r="E7" s="74">
        <v>34577.499609999999</v>
      </c>
      <c r="F7" s="241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1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46"/>
      <c r="AQ7" s="146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6"/>
      <c r="BF7" s="146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6"/>
      <c r="BU7" s="146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6"/>
      <c r="CJ7" s="146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6"/>
      <c r="CY7" s="146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6"/>
      <c r="DN7" s="146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6"/>
      <c r="EC7" s="146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6"/>
      <c r="ER7" s="146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6"/>
      <c r="FG7" s="146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6"/>
      <c r="FV7" s="146"/>
      <c r="FW7" s="147"/>
      <c r="FX7" s="147"/>
      <c r="FY7" s="147"/>
      <c r="FZ7" s="147"/>
      <c r="GA7" s="147"/>
      <c r="GB7" s="147"/>
      <c r="GC7" s="147"/>
      <c r="GD7" s="147"/>
    </row>
    <row r="8" spans="1:186" s="144" customFormat="1" ht="12.75" customHeight="1" x14ac:dyDescent="0.25">
      <c r="A8" s="141"/>
      <c r="B8" s="240" t="s">
        <v>104</v>
      </c>
      <c r="C8" s="75">
        <v>1460465.34</v>
      </c>
      <c r="D8" s="74">
        <v>1229375.4516100003</v>
      </c>
      <c r="E8" s="74">
        <v>158190.82498</v>
      </c>
      <c r="F8" s="241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1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25">
      <c r="A9" s="141"/>
      <c r="B9" s="240" t="s">
        <v>105</v>
      </c>
      <c r="C9" s="75">
        <v>3117502.5734599996</v>
      </c>
      <c r="D9" s="74">
        <v>2060022.5126699999</v>
      </c>
      <c r="E9" s="74">
        <v>910502.7612999999</v>
      </c>
      <c r="F9" s="241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1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25">
      <c r="A10" s="141"/>
      <c r="B10" s="242" t="s">
        <v>106</v>
      </c>
      <c r="C10" s="233">
        <v>4213339.2800099999</v>
      </c>
      <c r="D10" s="222">
        <v>3021490.886729999</v>
      </c>
      <c r="E10" s="222">
        <v>1046098.7822100001</v>
      </c>
      <c r="F10" s="243">
        <v>145749.6110700003</v>
      </c>
      <c r="G10" s="233">
        <v>4878087.10035</v>
      </c>
      <c r="H10" s="222">
        <v>343548.20793999999</v>
      </c>
      <c r="I10" s="222">
        <v>3280291.0556899998</v>
      </c>
      <c r="J10" s="222">
        <v>1193054.68973</v>
      </c>
      <c r="K10" s="243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48" customFormat="1" ht="13.5" customHeight="1" x14ac:dyDescent="0.3">
      <c r="A11" s="145"/>
      <c r="B11" s="240" t="s">
        <v>41</v>
      </c>
      <c r="C11" s="75">
        <v>989315.70326999994</v>
      </c>
      <c r="D11" s="74">
        <v>914678.46118999994</v>
      </c>
      <c r="E11" s="74">
        <v>62655.5743</v>
      </c>
      <c r="F11" s="241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1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46"/>
      <c r="AQ11" s="146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6"/>
      <c r="BF11" s="146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6"/>
      <c r="BU11" s="146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6"/>
      <c r="CJ11" s="146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6"/>
      <c r="CY11" s="146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6"/>
      <c r="DN11" s="146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6"/>
      <c r="EC11" s="146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6"/>
      <c r="ER11" s="146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6"/>
      <c r="FG11" s="146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6"/>
      <c r="FV11" s="146"/>
      <c r="FW11" s="147"/>
      <c r="FX11" s="147"/>
      <c r="FY11" s="147"/>
      <c r="FZ11" s="147"/>
      <c r="GA11" s="147"/>
      <c r="GB11" s="147"/>
      <c r="GC11" s="147"/>
      <c r="GD11" s="147"/>
    </row>
    <row r="12" spans="1:186" s="144" customFormat="1" ht="12.75" customHeight="1" x14ac:dyDescent="0.25">
      <c r="A12" s="141"/>
      <c r="B12" s="240" t="s">
        <v>42</v>
      </c>
      <c r="C12" s="75">
        <v>1469836.9740599999</v>
      </c>
      <c r="D12" s="74">
        <v>1228804.5987</v>
      </c>
      <c r="E12" s="74">
        <v>172793.10634</v>
      </c>
      <c r="F12" s="241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1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25">
      <c r="A13" s="141"/>
      <c r="B13" s="240" t="s">
        <v>43</v>
      </c>
      <c r="C13" s="75">
        <v>3212390.9032700001</v>
      </c>
      <c r="D13" s="74">
        <v>2073921.27419</v>
      </c>
      <c r="E13" s="74">
        <v>994501.28757000004</v>
      </c>
      <c r="F13" s="241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1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25">
      <c r="A14" s="141"/>
      <c r="B14" s="242" t="s">
        <v>80</v>
      </c>
      <c r="C14" s="233">
        <v>4401057.0020000003</v>
      </c>
      <c r="D14" s="222">
        <v>3074929.932</v>
      </c>
      <c r="E14" s="222">
        <v>1154369.575</v>
      </c>
      <c r="F14" s="243">
        <v>171757.495</v>
      </c>
      <c r="G14" s="233">
        <v>5506491.5289999992</v>
      </c>
      <c r="H14" s="222">
        <v>395798.82299999997</v>
      </c>
      <c r="I14" s="222">
        <v>3693819.2829999998</v>
      </c>
      <c r="J14" s="222">
        <v>1329701.5209999999</v>
      </c>
      <c r="K14" s="243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25">
      <c r="A15" s="141"/>
      <c r="B15" s="240" t="s">
        <v>45</v>
      </c>
      <c r="C15" s="75">
        <v>1062248.4980000001</v>
      </c>
      <c r="D15" s="74">
        <v>964122.78</v>
      </c>
      <c r="E15" s="74">
        <v>67563.988000000012</v>
      </c>
      <c r="F15" s="241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1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25">
      <c r="A16" s="141"/>
      <c r="B16" s="240" t="s">
        <v>46</v>
      </c>
      <c r="C16" s="75">
        <v>1609546.03</v>
      </c>
      <c r="D16" s="74">
        <v>1343535.5929999999</v>
      </c>
      <c r="E16" s="74">
        <v>178520.46400000001</v>
      </c>
      <c r="F16" s="241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1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25">
      <c r="A17" s="141"/>
      <c r="B17" s="240" t="s">
        <v>47</v>
      </c>
      <c r="C17" s="75">
        <v>3718027.9330000002</v>
      </c>
      <c r="D17" s="74">
        <v>2322567.8810000001</v>
      </c>
      <c r="E17" s="74">
        <v>1214679.0349999999</v>
      </c>
      <c r="F17" s="241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1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25">
      <c r="A18" s="141"/>
      <c r="B18" s="242" t="s">
        <v>79</v>
      </c>
      <c r="C18" s="233">
        <v>5110120.477</v>
      </c>
      <c r="D18" s="222">
        <v>3415910.3829999999</v>
      </c>
      <c r="E18" s="222">
        <v>1457779.74</v>
      </c>
      <c r="F18" s="243">
        <v>236430.35400000002</v>
      </c>
      <c r="G18" s="233">
        <v>6111916.8709999993</v>
      </c>
      <c r="H18" s="222">
        <v>424814.46499999997</v>
      </c>
      <c r="I18" s="222">
        <v>4209745.5069999993</v>
      </c>
      <c r="J18" s="222">
        <v>1384082.1850000001</v>
      </c>
      <c r="K18" s="243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25">
      <c r="A19" s="141"/>
      <c r="B19" s="240" t="s">
        <v>81</v>
      </c>
      <c r="C19" s="75">
        <v>1176821.6290000002</v>
      </c>
      <c r="D19" s="74">
        <v>1049283.963</v>
      </c>
      <c r="E19" s="74">
        <v>89464.37</v>
      </c>
      <c r="F19" s="241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1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25">
      <c r="A20" s="141"/>
      <c r="B20" s="240" t="s">
        <v>82</v>
      </c>
      <c r="C20" s="75">
        <v>1885278.862</v>
      </c>
      <c r="D20" s="74">
        <v>1487535.1089999999</v>
      </c>
      <c r="E20" s="74">
        <v>270760.09299999999</v>
      </c>
      <c r="F20" s="241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1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25">
      <c r="A21" s="141"/>
      <c r="B21" s="240" t="s">
        <v>83</v>
      </c>
      <c r="C21" s="75">
        <v>4257261.3540000003</v>
      </c>
      <c r="D21" s="74">
        <v>2581106.2429999998</v>
      </c>
      <c r="E21" s="74">
        <v>1446742.0150000001</v>
      </c>
      <c r="F21" s="241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1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25">
      <c r="A22" s="141"/>
      <c r="B22" s="242" t="s">
        <v>107</v>
      </c>
      <c r="C22" s="233">
        <v>5748225.1030000001</v>
      </c>
      <c r="D22" s="222">
        <v>3768517.398</v>
      </c>
      <c r="E22" s="222">
        <v>1699735.888</v>
      </c>
      <c r="F22" s="243">
        <v>279971.81699999998</v>
      </c>
      <c r="G22" s="233">
        <v>6762176.3869999992</v>
      </c>
      <c r="H22" s="222">
        <v>506688.71100000001</v>
      </c>
      <c r="I22" s="222">
        <v>4710134.4169999994</v>
      </c>
      <c r="J22" s="222">
        <v>1449067.226</v>
      </c>
      <c r="K22" s="243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25">
      <c r="A23" s="141"/>
      <c r="B23" s="240" t="s">
        <v>84</v>
      </c>
      <c r="C23" s="75">
        <v>1345883.943</v>
      </c>
      <c r="D23" s="74">
        <v>1177647.206</v>
      </c>
      <c r="E23" s="74">
        <v>115465.935</v>
      </c>
      <c r="F23" s="241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1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25">
      <c r="A24" s="141"/>
      <c r="B24" s="240" t="s">
        <v>85</v>
      </c>
      <c r="C24" s="75">
        <v>2202901.4619999998</v>
      </c>
      <c r="D24" s="74">
        <v>1708870.08</v>
      </c>
      <c r="E24" s="74">
        <v>312750.78899999999</v>
      </c>
      <c r="F24" s="241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1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25">
      <c r="A25" s="141"/>
      <c r="B25" s="240" t="s">
        <v>86</v>
      </c>
      <c r="C25" s="75">
        <v>5078000.6869999999</v>
      </c>
      <c r="D25" s="74">
        <v>2969927.4639999997</v>
      </c>
      <c r="E25" s="74">
        <v>1795844.17</v>
      </c>
      <c r="F25" s="241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1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25">
      <c r="A26" s="141"/>
      <c r="B26" s="242" t="s">
        <v>108</v>
      </c>
      <c r="C26" s="233">
        <v>6742757.6910000006</v>
      </c>
      <c r="D26" s="222">
        <v>4279784.4210000001</v>
      </c>
      <c r="E26" s="222">
        <v>2054479.3540000001</v>
      </c>
      <c r="F26" s="243">
        <v>408493.91600000003</v>
      </c>
      <c r="G26" s="233">
        <v>6988136.068</v>
      </c>
      <c r="H26" s="222">
        <v>507911.386</v>
      </c>
      <c r="I26" s="222">
        <v>4874352.0590000004</v>
      </c>
      <c r="J26" s="222">
        <v>1503583.585</v>
      </c>
      <c r="K26" s="243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25">
      <c r="A27" s="141"/>
      <c r="B27" s="240" t="s">
        <v>87</v>
      </c>
      <c r="C27" s="75">
        <v>1485134.1980000001</v>
      </c>
      <c r="D27" s="74">
        <v>1293301.1670000001</v>
      </c>
      <c r="E27" s="74">
        <v>128615.63099999999</v>
      </c>
      <c r="F27" s="241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1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25">
      <c r="A28" s="141"/>
      <c r="B28" s="240" t="s">
        <v>88</v>
      </c>
      <c r="C28" s="75">
        <v>2354760</v>
      </c>
      <c r="D28" s="74">
        <v>1822467</v>
      </c>
      <c r="E28" s="74">
        <v>314571</v>
      </c>
      <c r="F28" s="241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1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25">
      <c r="A29" s="141"/>
      <c r="B29" s="240" t="s">
        <v>89</v>
      </c>
      <c r="C29" s="75">
        <v>5141433.0219999999</v>
      </c>
      <c r="D29" s="74">
        <v>3157941.764</v>
      </c>
      <c r="E29" s="74">
        <v>1628043.673</v>
      </c>
      <c r="F29" s="241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1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25">
      <c r="A30" s="141"/>
      <c r="B30" s="242" t="s">
        <v>90</v>
      </c>
      <c r="C30" s="233">
        <v>6671569.2429999989</v>
      </c>
      <c r="D30" s="222">
        <v>4496019.1809999999</v>
      </c>
      <c r="E30" s="222">
        <v>1756610.9651617841</v>
      </c>
      <c r="F30" s="243">
        <v>418939.09683821583</v>
      </c>
      <c r="G30" s="233">
        <v>6181558.091</v>
      </c>
      <c r="H30" s="222">
        <v>304334.39600000001</v>
      </c>
      <c r="I30" s="222">
        <v>4310803.2110000001</v>
      </c>
      <c r="J30" s="222">
        <v>1463701.4440000001</v>
      </c>
      <c r="K30" s="243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25">
      <c r="A31" s="141"/>
      <c r="B31" s="240" t="s">
        <v>91</v>
      </c>
      <c r="C31" s="75">
        <v>1438792.69</v>
      </c>
      <c r="D31" s="74">
        <v>1276259.071</v>
      </c>
      <c r="E31" s="74">
        <v>98519.096000000005</v>
      </c>
      <c r="F31" s="241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1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25">
      <c r="A32" s="141"/>
      <c r="B32" s="240" t="s">
        <v>92</v>
      </c>
      <c r="C32" s="75">
        <v>1840289</v>
      </c>
      <c r="D32" s="74">
        <v>1502480</v>
      </c>
      <c r="E32" s="74">
        <v>231017</v>
      </c>
      <c r="F32" s="241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1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25">
      <c r="A33" s="141"/>
      <c r="B33" s="240" t="s">
        <v>93</v>
      </c>
      <c r="C33" s="75">
        <v>3950044.2850000001</v>
      </c>
      <c r="D33" s="74">
        <v>2621448.6660000002</v>
      </c>
      <c r="E33" s="74">
        <v>1156571.31</v>
      </c>
      <c r="F33" s="241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1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25">
      <c r="A34" s="149"/>
      <c r="B34" s="242" t="s">
        <v>109</v>
      </c>
      <c r="C34" s="233">
        <v>5455108.5329299979</v>
      </c>
      <c r="D34" s="222">
        <v>3949964.6687699994</v>
      </c>
      <c r="E34" s="222">
        <v>1258428.1407600001</v>
      </c>
      <c r="F34" s="243">
        <v>246715.72339999909</v>
      </c>
      <c r="G34" s="233">
        <v>5769079.4238700019</v>
      </c>
      <c r="H34" s="222">
        <v>246938.60381000006</v>
      </c>
      <c r="I34" s="222">
        <v>4003878.1717499993</v>
      </c>
      <c r="J34" s="222">
        <v>1412645.5450399998</v>
      </c>
      <c r="K34" s="243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4" customFormat="1" ht="13.5" customHeight="1" x14ac:dyDescent="0.25">
      <c r="A35" s="149"/>
      <c r="B35" s="240" t="s">
        <v>132</v>
      </c>
      <c r="C35" s="75">
        <v>1395062.0739399996</v>
      </c>
      <c r="D35" s="74">
        <v>1295004.8711999999</v>
      </c>
      <c r="E35" s="74">
        <v>63592.248930000009</v>
      </c>
      <c r="F35" s="241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1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4" customFormat="1" ht="13.5" customHeight="1" x14ac:dyDescent="0.25">
      <c r="A36" s="149"/>
      <c r="B36" s="240" t="s">
        <v>133</v>
      </c>
      <c r="C36" s="75">
        <v>1874458.942710001</v>
      </c>
      <c r="D36" s="74">
        <v>1544348.0471200007</v>
      </c>
      <c r="E36" s="74">
        <v>192414.01433999999</v>
      </c>
      <c r="F36" s="241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1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4" customFormat="1" ht="13.5" customHeight="1" x14ac:dyDescent="0.25">
      <c r="A37" s="149"/>
      <c r="B37" s="240" t="s">
        <v>140</v>
      </c>
      <c r="C37" s="75">
        <v>3829845.7275500009</v>
      </c>
      <c r="D37" s="74">
        <v>2749266.2705100011</v>
      </c>
      <c r="E37" s="74">
        <v>927763.7048399999</v>
      </c>
      <c r="F37" s="241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1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4" customFormat="1" ht="13.5" customHeight="1" x14ac:dyDescent="0.25">
      <c r="A38" s="149"/>
      <c r="B38" s="242" t="s">
        <v>150</v>
      </c>
      <c r="C38" s="233">
        <v>5321089.7570099998</v>
      </c>
      <c r="D38" s="222">
        <v>4115830.0962199997</v>
      </c>
      <c r="E38" s="222">
        <v>996892.40229999996</v>
      </c>
      <c r="F38" s="243">
        <v>208367.2584899998</v>
      </c>
      <c r="G38" s="233">
        <v>6140971.2251499984</v>
      </c>
      <c r="H38" s="222">
        <v>276753.00948000001</v>
      </c>
      <c r="I38" s="222">
        <v>4327190.7171200011</v>
      </c>
      <c r="J38" s="222">
        <v>1438384.6983799997</v>
      </c>
      <c r="K38" s="243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4" customFormat="1" ht="13.5" customHeight="1" x14ac:dyDescent="0.25">
      <c r="A39" s="149"/>
      <c r="B39" s="240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1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1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4" customFormat="1" ht="13.5" customHeight="1" x14ac:dyDescent="0.25">
      <c r="A40" s="149"/>
      <c r="B40" s="240" t="s">
        <v>152</v>
      </c>
      <c r="C40" s="75">
        <v>2039860.9659499999</v>
      </c>
      <c r="D40" s="74">
        <v>1752228.8668499994</v>
      </c>
      <c r="E40" s="74">
        <v>208746.5779400001</v>
      </c>
      <c r="F40" s="241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1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4" customFormat="1" ht="13.5" customHeight="1" x14ac:dyDescent="0.25">
      <c r="A41" s="149"/>
      <c r="B41" s="240" t="s">
        <v>153</v>
      </c>
      <c r="C41" s="75">
        <v>4273565.3111800002</v>
      </c>
      <c r="D41" s="74">
        <v>3001515.1671000002</v>
      </c>
      <c r="E41" s="74">
        <v>1131614.0684099994</v>
      </c>
      <c r="F41" s="241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1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4" customFormat="1" ht="13.5" customHeight="1" x14ac:dyDescent="0.25">
      <c r="A42" s="149"/>
      <c r="B42" s="242" t="s">
        <v>154</v>
      </c>
      <c r="C42" s="233">
        <v>5783519.7919700043</v>
      </c>
      <c r="D42" s="222">
        <v>4394314.2988000028</v>
      </c>
      <c r="E42" s="222">
        <v>1222433.0041099999</v>
      </c>
      <c r="F42" s="243">
        <v>166772.48906000116</v>
      </c>
      <c r="G42" s="233">
        <v>5931998.6913799979</v>
      </c>
      <c r="H42" s="222">
        <v>162871.61291000003</v>
      </c>
      <c r="I42" s="222">
        <v>4290921.1205099998</v>
      </c>
      <c r="J42" s="222">
        <v>1378796.2747</v>
      </c>
      <c r="K42" s="243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4" customFormat="1" ht="13.5" customHeight="1" x14ac:dyDescent="0.25">
      <c r="A43" s="149"/>
      <c r="B43" s="240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1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1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4" customFormat="1" ht="13.5" customHeight="1" x14ac:dyDescent="0.25">
      <c r="A44" s="149"/>
      <c r="B44" s="240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1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1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4" customFormat="1" ht="13.5" customHeight="1" x14ac:dyDescent="0.25">
      <c r="A45" s="149"/>
      <c r="B45" s="240" t="s">
        <v>158</v>
      </c>
      <c r="C45" s="75">
        <v>4312505.096570001</v>
      </c>
      <c r="D45" s="74">
        <v>3039178.6691699987</v>
      </c>
      <c r="E45" s="74">
        <v>1075476.4269199995</v>
      </c>
      <c r="F45" s="241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1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4" customFormat="1" ht="13.5" customHeight="1" x14ac:dyDescent="0.25">
      <c r="A46" s="149"/>
      <c r="B46" s="242" t="s">
        <v>159</v>
      </c>
      <c r="C46" s="233">
        <v>5843582.5949999997</v>
      </c>
      <c r="D46" s="222">
        <v>4401759.0619999999</v>
      </c>
      <c r="E46" s="222">
        <v>1198027.5830000001</v>
      </c>
      <c r="F46" s="243">
        <v>243795.95</v>
      </c>
      <c r="G46" s="233">
        <v>5813085.2559999991</v>
      </c>
      <c r="H46" s="222">
        <v>123169.321</v>
      </c>
      <c r="I46" s="222">
        <v>4251362.3020000001</v>
      </c>
      <c r="J46" s="222">
        <v>1342327.3139999998</v>
      </c>
      <c r="K46" s="243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4" customFormat="1" ht="13.5" customHeight="1" x14ac:dyDescent="0.25">
      <c r="A47" s="149"/>
      <c r="B47" s="240" t="s">
        <v>161</v>
      </c>
      <c r="C47" s="75">
        <v>1472226.1926500001</v>
      </c>
      <c r="D47" s="74">
        <v>1323241.5228300001</v>
      </c>
      <c r="E47" s="74">
        <v>102185.08944</v>
      </c>
      <c r="F47" s="241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1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4" customFormat="1" ht="13.5" customHeight="1" x14ac:dyDescent="0.25">
      <c r="A48" s="149"/>
      <c r="B48" s="240" t="s">
        <v>162</v>
      </c>
      <c r="C48" s="75">
        <v>2101462.6089700004</v>
      </c>
      <c r="D48" s="74">
        <v>1693878.3267200005</v>
      </c>
      <c r="E48" s="74">
        <v>267261.48670999997</v>
      </c>
      <c r="F48" s="241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1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4" customFormat="1" ht="13.5" customHeight="1" x14ac:dyDescent="0.25">
      <c r="A49" s="149"/>
      <c r="B49" s="240" t="s">
        <v>172</v>
      </c>
      <c r="C49" s="75">
        <v>4364841.0844099987</v>
      </c>
      <c r="D49" s="74">
        <v>2946019.5321399998</v>
      </c>
      <c r="E49" s="74">
        <v>1041500.6131</v>
      </c>
      <c r="F49" s="241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1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4" customFormat="1" ht="13.5" customHeight="1" x14ac:dyDescent="0.25">
      <c r="A50" s="149"/>
      <c r="B50" s="242" t="s">
        <v>173</v>
      </c>
      <c r="C50" s="233">
        <v>5899354.1299099969</v>
      </c>
      <c r="D50" s="222">
        <v>4331187.2876699977</v>
      </c>
      <c r="E50" s="222">
        <v>1143935.14873</v>
      </c>
      <c r="F50" s="243">
        <v>424231.69350999885</v>
      </c>
      <c r="G50" s="233">
        <v>5948101.4555100007</v>
      </c>
      <c r="H50" s="222">
        <v>112945.53843999997</v>
      </c>
      <c r="I50" s="222">
        <v>4379308.4114999995</v>
      </c>
      <c r="J50" s="222">
        <v>1386932.4229999995</v>
      </c>
      <c r="K50" s="243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4" customFormat="1" ht="13.5" customHeight="1" x14ac:dyDescent="0.25">
      <c r="A51" s="149"/>
      <c r="B51" s="250" t="s">
        <v>174</v>
      </c>
      <c r="C51" s="75">
        <v>1439763.60629</v>
      </c>
      <c r="D51" s="74">
        <v>1335934.5649300001</v>
      </c>
      <c r="E51" s="74">
        <v>62746.72365</v>
      </c>
      <c r="F51" s="241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1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4" customFormat="1" ht="13.5" customHeight="1" x14ac:dyDescent="0.25">
      <c r="A52" s="149"/>
      <c r="B52" s="250" t="s">
        <v>175</v>
      </c>
      <c r="C52" s="75">
        <v>2108618.6284499997</v>
      </c>
      <c r="D52" s="74">
        <v>1815983.9104800001</v>
      </c>
      <c r="E52" s="74">
        <v>188292.61536</v>
      </c>
      <c r="F52" s="241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1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4" customFormat="1" ht="13.5" customHeight="1" x14ac:dyDescent="0.25">
      <c r="A53" s="149"/>
      <c r="B53" s="252" t="s">
        <v>176</v>
      </c>
      <c r="C53" s="75">
        <v>4252935.1517299982</v>
      </c>
      <c r="D53" s="74">
        <v>3068843.13044</v>
      </c>
      <c r="E53" s="74">
        <v>918528.96874000016</v>
      </c>
      <c r="F53" s="241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1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4" customFormat="1" ht="13.5" customHeight="1" x14ac:dyDescent="0.25">
      <c r="A54" s="149"/>
      <c r="B54" s="242" t="s">
        <v>177</v>
      </c>
      <c r="C54" s="233">
        <v>5905830.1388199991</v>
      </c>
      <c r="D54" s="222">
        <v>4395722.4837300014</v>
      </c>
      <c r="E54" s="222">
        <v>1188946.8894900002</v>
      </c>
      <c r="F54" s="243">
        <v>321160.76559999771</v>
      </c>
      <c r="G54" s="233">
        <v>6505459.3252799958</v>
      </c>
      <c r="H54" s="222">
        <v>131301.14429</v>
      </c>
      <c r="I54" s="222">
        <v>4943386.9570500012</v>
      </c>
      <c r="J54" s="222">
        <v>1360935.1878500001</v>
      </c>
      <c r="K54" s="243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4" customFormat="1" ht="13.5" customHeight="1" x14ac:dyDescent="0.25">
      <c r="A55" s="149"/>
      <c r="B55" s="250" t="s">
        <v>178</v>
      </c>
      <c r="C55" s="75">
        <v>1200119.2120599998</v>
      </c>
      <c r="D55" s="74">
        <v>1329925.7174900002</v>
      </c>
      <c r="E55" s="74">
        <v>-106348.67799999999</v>
      </c>
      <c r="F55" s="241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1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4" customFormat="1" ht="13.5" customHeight="1" x14ac:dyDescent="0.25">
      <c r="A56" s="149"/>
      <c r="B56" s="250" t="s">
        <v>179</v>
      </c>
      <c r="C56" s="75">
        <v>2133924.9182599992</v>
      </c>
      <c r="D56" s="74">
        <v>1974546.7636099998</v>
      </c>
      <c r="E56" s="74">
        <v>69293.524340000004</v>
      </c>
      <c r="F56" s="241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1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4" customFormat="1" ht="13.5" customHeight="1" x14ac:dyDescent="0.25">
      <c r="A57" s="149"/>
      <c r="B57" s="252" t="s">
        <v>180</v>
      </c>
      <c r="C57" s="75">
        <v>4360056.4840499982</v>
      </c>
      <c r="D57" s="74">
        <v>3299604.0976899993</v>
      </c>
      <c r="E57" s="74">
        <v>843835.06145999988</v>
      </c>
      <c r="F57" s="241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1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4" customFormat="1" ht="13.5" customHeight="1" x14ac:dyDescent="0.25">
      <c r="A58" s="149"/>
      <c r="B58" s="242" t="s">
        <v>181</v>
      </c>
      <c r="C58" s="233">
        <v>6001370.0650799973</v>
      </c>
      <c r="D58" s="222">
        <v>4686988.3844299987</v>
      </c>
      <c r="E58" s="222">
        <v>1033461.1913100001</v>
      </c>
      <c r="F58" s="243">
        <v>280920.48933999887</v>
      </c>
      <c r="G58" s="233">
        <v>6594868.8064099997</v>
      </c>
      <c r="H58" s="222">
        <v>147203.35550000003</v>
      </c>
      <c r="I58" s="222">
        <v>4997575.9720900003</v>
      </c>
      <c r="J58" s="222">
        <v>1386695.8521399996</v>
      </c>
      <c r="K58" s="243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4" customFormat="1" ht="13.5" customHeight="1" x14ac:dyDescent="0.25">
      <c r="A59" s="149"/>
      <c r="B59" s="250" t="s">
        <v>182</v>
      </c>
      <c r="C59" s="75">
        <v>1230473.1208800001</v>
      </c>
      <c r="D59" s="74">
        <v>1331453.4300800001</v>
      </c>
      <c r="E59" s="74">
        <v>-102192.50975999999</v>
      </c>
      <c r="F59" s="241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1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44" customFormat="1" ht="13.5" customHeight="1" x14ac:dyDescent="0.25">
      <c r="A60" s="149"/>
      <c r="B60" s="250" t="s">
        <v>183</v>
      </c>
      <c r="C60" s="75">
        <v>2176983.3433000003</v>
      </c>
      <c r="D60" s="74">
        <v>2062579.7086200002</v>
      </c>
      <c r="E60" s="74">
        <v>-3150.9911199999806</v>
      </c>
      <c r="F60" s="241">
        <v>117554.62580000002</v>
      </c>
      <c r="G60" s="75">
        <v>3040659.5118999998</v>
      </c>
      <c r="H60" s="74">
        <v>77477.049500000008</v>
      </c>
      <c r="I60" s="74">
        <v>2279611.7323699999</v>
      </c>
      <c r="J60" s="74">
        <v>649007.07504999987</v>
      </c>
      <c r="K60" s="241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44" customFormat="1" ht="13.5" customHeight="1" x14ac:dyDescent="0.25">
      <c r="A61" s="149"/>
      <c r="B61" s="250" t="s">
        <v>188</v>
      </c>
      <c r="C61" s="75">
        <v>4490125.8047999982</v>
      </c>
      <c r="D61" s="74">
        <v>3474653.0874700006</v>
      </c>
      <c r="E61" s="74">
        <v>735032.42159000016</v>
      </c>
      <c r="F61" s="241">
        <v>280440.29573999695</v>
      </c>
      <c r="G61" s="75">
        <v>4668542.5276899999</v>
      </c>
      <c r="H61" s="74">
        <v>118952.60836999997</v>
      </c>
      <c r="I61" s="74">
        <v>3477074.8434600001</v>
      </c>
      <c r="J61" s="74">
        <v>1020332.0318000002</v>
      </c>
      <c r="K61" s="241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44" customFormat="1" ht="13.5" customHeight="1" x14ac:dyDescent="0.25">
      <c r="A62" s="149"/>
      <c r="B62" s="242" t="s">
        <v>189</v>
      </c>
      <c r="C62" s="233">
        <v>6253802.3231899962</v>
      </c>
      <c r="D62" s="222">
        <v>4851196.7706299983</v>
      </c>
      <c r="E62" s="222">
        <v>1074129.2457000001</v>
      </c>
      <c r="F62" s="243">
        <v>328476.30685999757</v>
      </c>
      <c r="G62" s="233">
        <v>6818033.0379599985</v>
      </c>
      <c r="H62" s="222">
        <v>163320.65120999995</v>
      </c>
      <c r="I62" s="222">
        <v>5162817.7464599991</v>
      </c>
      <c r="J62" s="222">
        <v>1418241.75969</v>
      </c>
      <c r="K62" s="243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44" customFormat="1" ht="13.5" customHeight="1" x14ac:dyDescent="0.25">
      <c r="A63" s="149"/>
      <c r="B63" s="250" t="s">
        <v>190</v>
      </c>
      <c r="C63" s="75">
        <v>1370144.5211000002</v>
      </c>
      <c r="D63" s="74">
        <v>1380174.2843300002</v>
      </c>
      <c r="E63" s="74">
        <v>-15887.048030000002</v>
      </c>
      <c r="F63" s="241">
        <v>5857.2848000000486</v>
      </c>
      <c r="G63" s="75">
        <v>1516380.5593699997</v>
      </c>
      <c r="H63" s="74">
        <v>40032.437179999994</v>
      </c>
      <c r="I63" s="74">
        <v>1078099.0185199999</v>
      </c>
      <c r="J63" s="74">
        <v>378843.70121999993</v>
      </c>
      <c r="K63" s="241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44" customFormat="1" ht="13.5" customHeight="1" x14ac:dyDescent="0.25">
      <c r="A64" s="149"/>
      <c r="B64" s="250" t="s">
        <v>191</v>
      </c>
      <c r="C64" s="75">
        <v>2534607.91408</v>
      </c>
      <c r="D64" s="74">
        <v>2194803.9134200001</v>
      </c>
      <c r="E64" s="74">
        <v>160560.22774</v>
      </c>
      <c r="F64" s="241">
        <v>179243.77292000002</v>
      </c>
      <c r="G64" s="75">
        <v>3546370.6723700007</v>
      </c>
      <c r="H64" s="74">
        <v>91059.184139999998</v>
      </c>
      <c r="I64" s="74">
        <v>2754670.7596400008</v>
      </c>
      <c r="J64" s="74">
        <v>660823.14377999993</v>
      </c>
      <c r="K64" s="241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44" customFormat="1" ht="13.5" customHeight="1" x14ac:dyDescent="0.25">
      <c r="A65" s="149"/>
      <c r="B65" s="250" t="s">
        <v>192</v>
      </c>
      <c r="C65" s="75">
        <v>5043446.55437</v>
      </c>
      <c r="D65" s="74">
        <v>3661737.5752600003</v>
      </c>
      <c r="E65" s="74">
        <v>1042477.22404</v>
      </c>
      <c r="F65" s="241">
        <v>339231.75507000001</v>
      </c>
      <c r="G65" s="75">
        <v>5324843.1419699993</v>
      </c>
      <c r="H65" s="74">
        <v>136938.42819000001</v>
      </c>
      <c r="I65" s="74">
        <v>4058508.0296699996</v>
      </c>
      <c r="J65" s="74">
        <v>1070799.2143899999</v>
      </c>
      <c r="K65" s="241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44" customFormat="1" ht="13.5" customHeight="1" x14ac:dyDescent="0.25">
      <c r="A66" s="149"/>
      <c r="B66" s="242" t="s">
        <v>193</v>
      </c>
      <c r="C66" s="233">
        <f t="shared" ref="C66" si="0">SUM(D66:F66)</f>
        <v>6570557.3141000001</v>
      </c>
      <c r="D66" s="222">
        <v>5142483.1475599995</v>
      </c>
      <c r="E66" s="222">
        <v>1051059.0672000002</v>
      </c>
      <c r="F66" s="243">
        <v>377015.09934000002</v>
      </c>
      <c r="G66" s="233">
        <f t="shared" ref="G66" si="1">SUM(H66:K66)</f>
        <v>7766653.9062400013</v>
      </c>
      <c r="H66" s="222">
        <v>184894.03805999999</v>
      </c>
      <c r="I66" s="222">
        <v>6047093.2753700009</v>
      </c>
      <c r="J66" s="222">
        <v>1455334.0286300001</v>
      </c>
      <c r="K66" s="243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44" customFormat="1" ht="13.5" customHeight="1" x14ac:dyDescent="0.25">
      <c r="A67" s="149"/>
      <c r="B67" s="250" t="s">
        <v>194</v>
      </c>
      <c r="C67" s="75">
        <f t="shared" ref="C67" si="2">SUM(D67:F67)</f>
        <v>1610876.8380099998</v>
      </c>
      <c r="D67" s="74">
        <v>1450517.1453499999</v>
      </c>
      <c r="E67" s="74">
        <v>104335.79118</v>
      </c>
      <c r="F67" s="241">
        <v>56023.90148</v>
      </c>
      <c r="G67" s="75">
        <f t="shared" ref="G67" si="3">SUM(H67:K67)</f>
        <v>1529153.60283</v>
      </c>
      <c r="H67" s="74">
        <v>48703.534729999999</v>
      </c>
      <c r="I67" s="74">
        <v>1083639.4654099999</v>
      </c>
      <c r="J67" s="74">
        <v>375956.23392000003</v>
      </c>
      <c r="K67" s="241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44" customFormat="1" ht="13.5" customHeight="1" x14ac:dyDescent="0.25">
      <c r="A68" s="149"/>
      <c r="B68" s="250" t="s">
        <v>198</v>
      </c>
      <c r="C68" s="75">
        <f t="shared" ref="C68" si="4">SUM(D68:F68)</f>
        <v>2793336.8265800001</v>
      </c>
      <c r="D68" s="74">
        <v>2336318.34314</v>
      </c>
      <c r="E68" s="74">
        <v>274787.38607000001</v>
      </c>
      <c r="F68" s="241">
        <v>182231.09737</v>
      </c>
      <c r="G68" s="75">
        <f t="shared" ref="G68" si="5">SUM(H68:K68)</f>
        <v>3247867.1437499998</v>
      </c>
      <c r="H68" s="74">
        <v>100431.53883</v>
      </c>
      <c r="I68" s="74">
        <v>2447095.7140500001</v>
      </c>
      <c r="J68" s="74">
        <v>658567.23415000003</v>
      </c>
      <c r="K68" s="241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44" customFormat="1" ht="13.5" customHeight="1" x14ac:dyDescent="0.25">
      <c r="A69" s="149"/>
      <c r="B69" s="250" t="s">
        <v>199</v>
      </c>
      <c r="C69" s="75">
        <v>5455513.4812200004</v>
      </c>
      <c r="D69" s="74">
        <v>3900449.21538</v>
      </c>
      <c r="E69" s="74">
        <v>1194522.8513499999</v>
      </c>
      <c r="F69" s="241">
        <v>360541.41449</v>
      </c>
      <c r="G69" s="75">
        <v>5182300.5093400003</v>
      </c>
      <c r="H69" s="74">
        <v>154426.62926999998</v>
      </c>
      <c r="I69" s="74">
        <v>3889105.8719800003</v>
      </c>
      <c r="J69" s="74">
        <v>1077762.92976</v>
      </c>
      <c r="K69" s="241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44" customFormat="1" ht="13.5" customHeight="1" x14ac:dyDescent="0.25">
      <c r="A70" s="149"/>
      <c r="B70" s="250" t="s">
        <v>202</v>
      </c>
      <c r="C70" s="75">
        <v>7309835.2339999992</v>
      </c>
      <c r="D70" s="74">
        <v>5409015.7983399993</v>
      </c>
      <c r="E70" s="74">
        <v>1480157.3661199999</v>
      </c>
      <c r="F70" s="241">
        <v>420662.06954</v>
      </c>
      <c r="G70" s="75">
        <v>7647386.6908299997</v>
      </c>
      <c r="H70" s="74">
        <v>208836.11051999999</v>
      </c>
      <c r="I70" s="74">
        <v>5881671.7845600005</v>
      </c>
      <c r="J70" s="74">
        <v>1475397.7098400001</v>
      </c>
      <c r="K70" s="241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71" customFormat="1" ht="4.2" customHeight="1" x14ac:dyDescent="0.25">
      <c r="A71" s="72"/>
      <c r="B71" s="244"/>
      <c r="C71" s="174"/>
      <c r="D71" s="175"/>
      <c r="E71" s="175"/>
      <c r="F71" s="245"/>
      <c r="G71" s="174"/>
      <c r="H71" s="175"/>
      <c r="I71" s="175"/>
      <c r="J71" s="175"/>
      <c r="K71" s="245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71" customFormat="1" ht="5.25" customHeight="1" x14ac:dyDescent="0.25">
      <c r="A72" s="72"/>
      <c r="B72" s="76"/>
      <c r="C72" s="156"/>
      <c r="D72" s="156"/>
      <c r="E72" s="156"/>
      <c r="F72" s="156"/>
      <c r="G72" s="156"/>
      <c r="H72" s="156"/>
      <c r="I72" s="156"/>
      <c r="J72" s="156"/>
      <c r="K72" s="156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x14ac:dyDescent="0.3">
      <c r="B73" s="293" t="s">
        <v>149</v>
      </c>
      <c r="C73" s="293"/>
    </row>
  </sheetData>
  <mergeCells count="1">
    <mergeCell ref="B73:C73"/>
  </mergeCells>
  <phoneticPr fontId="30" type="noConversion"/>
  <hyperlinks>
    <hyperlink ref="B73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B2" sqref="B2:J2"/>
    </sheetView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4" customFormat="1" ht="15.6" x14ac:dyDescent="0.25">
      <c r="B1" s="206" t="s">
        <v>77</v>
      </c>
      <c r="G1" s="219"/>
      <c r="J1" s="207" t="str">
        <f>Índice!B8</f>
        <v>4º Trimestre 2018</v>
      </c>
    </row>
    <row r="2" spans="2:10" s="4" customFormat="1" ht="29.25" customHeight="1" x14ac:dyDescent="0.25">
      <c r="B2" s="294" t="s">
        <v>78</v>
      </c>
      <c r="C2" s="294"/>
      <c r="D2" s="294"/>
      <c r="E2" s="294"/>
      <c r="F2" s="294"/>
      <c r="G2" s="294"/>
      <c r="H2" s="294"/>
      <c r="I2" s="294"/>
      <c r="J2" s="294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67" t="s">
        <v>134</v>
      </c>
      <c r="E4" s="117" t="s">
        <v>196</v>
      </c>
      <c r="F4"/>
      <c r="G4" s="97"/>
      <c r="H4" s="88"/>
      <c r="I4" s="167" t="s">
        <v>135</v>
      </c>
      <c r="J4" s="117" t="s">
        <v>196</v>
      </c>
    </row>
    <row r="5" spans="2:10" ht="5.0999999999999996" customHeight="1" x14ac:dyDescent="0.25">
      <c r="B5" s="168"/>
      <c r="C5" s="169"/>
      <c r="D5" s="93"/>
      <c r="E5" s="95"/>
      <c r="F5" s="89"/>
      <c r="G5" s="168"/>
      <c r="H5" s="169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f>'[1]consolidado GV-DDFF'!E21</f>
        <v>2418719.4115999998</v>
      </c>
      <c r="E6" s="95">
        <f>'[1]consolidado GV-DDFF'!F21</f>
        <v>1.4564289336037151</v>
      </c>
      <c r="F6" s="89"/>
      <c r="G6" s="86">
        <v>1</v>
      </c>
      <c r="H6" s="87" t="s">
        <v>16</v>
      </c>
      <c r="I6" s="93">
        <f>'[1]consolidado GV-DDFF'!E6</f>
        <v>7309835.2339999992</v>
      </c>
      <c r="J6" s="95">
        <f>'[1]consolidado GV-DDFF'!F6</f>
        <v>11.251373126501107</v>
      </c>
    </row>
    <row r="7" spans="2:10" ht="18" customHeight="1" x14ac:dyDescent="0.25">
      <c r="B7" s="86">
        <v>2</v>
      </c>
      <c r="C7" s="87" t="s">
        <v>31</v>
      </c>
      <c r="D7" s="93">
        <f>'[1]consolidado GV-DDFF'!E22</f>
        <v>4104193.3244500002</v>
      </c>
      <c r="E7" s="95">
        <f>'[1]consolidado GV-DDFF'!F22</f>
        <v>1.3093291081688108</v>
      </c>
      <c r="F7" s="89"/>
      <c r="G7" s="86">
        <v>2</v>
      </c>
      <c r="H7" s="87" t="s">
        <v>17</v>
      </c>
      <c r="I7" s="93">
        <f>'[1]consolidado GV-DDFF'!E7</f>
        <v>7651520.3588299993</v>
      </c>
      <c r="J7" s="195">
        <f>'[1]consolidado GV-DDFF'!F7</f>
        <v>-1.5330172375327411</v>
      </c>
    </row>
    <row r="8" spans="2:10" ht="18" customHeight="1" x14ac:dyDescent="0.25">
      <c r="B8" s="86">
        <v>3</v>
      </c>
      <c r="C8" s="87" t="s">
        <v>32</v>
      </c>
      <c r="D8" s="93">
        <f>'[1]consolidado GV-DDFF'!E23</f>
        <v>218889.81821</v>
      </c>
      <c r="E8" s="95">
        <f>'[1]consolidado GV-DDFF'!F23</f>
        <v>-3.7456673336312418</v>
      </c>
      <c r="F8" s="89"/>
      <c r="G8" s="86">
        <v>3</v>
      </c>
      <c r="H8" s="87" t="s">
        <v>18</v>
      </c>
      <c r="I8" s="93">
        <f>'[1]consolidado GV-DDFF'!E8</f>
        <v>439362.48152999999</v>
      </c>
      <c r="J8" s="95">
        <f>'[1]consolidado GV-DDFF'!F8</f>
        <v>-3.5866577411310718</v>
      </c>
    </row>
    <row r="9" spans="2:10" ht="18" customHeight="1" x14ac:dyDescent="0.25">
      <c r="B9" s="86">
        <v>4</v>
      </c>
      <c r="C9" s="87" t="s">
        <v>19</v>
      </c>
      <c r="D9" s="93">
        <f>'[1]consolidado GV-DDFF'!E24</f>
        <v>6947248.6452600025</v>
      </c>
      <c r="E9" s="95">
        <f>'[1]consolidado GV-DDFF'!F24</f>
        <v>-1.4371964805412585</v>
      </c>
      <c r="F9" s="89"/>
      <c r="G9" s="86">
        <v>4</v>
      </c>
      <c r="H9" s="87" t="s">
        <v>19</v>
      </c>
      <c r="I9" s="93">
        <f>'[1]consolidado GV-DDFF'!E9</f>
        <v>247075.89910000004</v>
      </c>
      <c r="J9" s="95">
        <f>'[1]consolidado GV-DDFF'!F9</f>
        <v>-44.239611006022415</v>
      </c>
    </row>
    <row r="10" spans="2:10" ht="18" customHeight="1" x14ac:dyDescent="0.25">
      <c r="B10" s="86">
        <v>6</v>
      </c>
      <c r="C10" s="87" t="s">
        <v>33</v>
      </c>
      <c r="D10" s="93">
        <f>'[1]consolidado GV-DDFF'!E25</f>
        <v>422584.69173000002</v>
      </c>
      <c r="E10" s="95">
        <f>'[1]consolidado GV-DDFF'!F25</f>
        <v>7.0804433036881553</v>
      </c>
      <c r="F10" s="89"/>
      <c r="G10" s="86">
        <v>5</v>
      </c>
      <c r="H10" s="87" t="s">
        <v>20</v>
      </c>
      <c r="I10" s="93">
        <f>'[1]consolidado GV-DDFF'!E10</f>
        <v>4124.6017499999998</v>
      </c>
      <c r="J10" s="95">
        <f>'[1]consolidado GV-DDFF'!F10</f>
        <v>11.024544131129899</v>
      </c>
    </row>
    <row r="11" spans="2:10" ht="18" customHeight="1" x14ac:dyDescent="0.25">
      <c r="B11" s="86">
        <v>7</v>
      </c>
      <c r="C11" s="87" t="s">
        <v>22</v>
      </c>
      <c r="D11" s="93">
        <f>'[1]consolidado GV-DDFF'!E26</f>
        <v>846382.14340000006</v>
      </c>
      <c r="E11" s="95">
        <f>'[1]consolidado GV-DDFF'!F26</f>
        <v>-3.8263212528277024</v>
      </c>
      <c r="F11" s="89"/>
      <c r="G11" s="86">
        <v>6</v>
      </c>
      <c r="H11" s="87" t="s">
        <v>21</v>
      </c>
      <c r="I11" s="93">
        <f>'[1]consolidado GV-DDFF'!E11</f>
        <v>15465.331269999999</v>
      </c>
      <c r="J11" s="95">
        <f>'[1]consolidado GV-DDFF'!F11</f>
        <v>557.84700962937222</v>
      </c>
    </row>
    <row r="12" spans="2:10" ht="18" customHeight="1" x14ac:dyDescent="0.25">
      <c r="B12" s="86">
        <v>8</v>
      </c>
      <c r="C12" s="87" t="s">
        <v>23</v>
      </c>
      <c r="D12" s="93">
        <f>'[1]consolidado GV-DDFF'!E27</f>
        <v>210856.98074999999</v>
      </c>
      <c r="E12" s="95">
        <f>'[1]consolidado GV-DDFF'!F27</f>
        <v>-10.540983332183096</v>
      </c>
      <c r="F12" s="89"/>
      <c r="G12" s="86">
        <v>7</v>
      </c>
      <c r="H12" s="87" t="s">
        <v>22</v>
      </c>
      <c r="I12" s="93">
        <f>'[1]consolidado GV-DDFF'!E12</f>
        <v>122866.4636</v>
      </c>
      <c r="J12" s="95">
        <f>'[1]consolidado GV-DDFF'!F12</f>
        <v>-17.954329906483281</v>
      </c>
    </row>
    <row r="13" spans="2:10" ht="18" customHeight="1" x14ac:dyDescent="0.25">
      <c r="B13" s="86">
        <v>9</v>
      </c>
      <c r="C13" s="87" t="s">
        <v>24</v>
      </c>
      <c r="D13" s="93">
        <f>'[1]consolidado GV-DDFF'!E28</f>
        <v>1483450.25205</v>
      </c>
      <c r="E13" s="95">
        <f>'[1]consolidado GV-DDFF'!F28</f>
        <v>63.380612690893457</v>
      </c>
      <c r="F13" s="89"/>
      <c r="G13" s="86">
        <v>8</v>
      </c>
      <c r="H13" s="87" t="s">
        <v>23</v>
      </c>
      <c r="I13" s="93">
        <f>'[1]consolidado GV-DDFF'!E13</f>
        <v>83416.933619999996</v>
      </c>
      <c r="J13" s="95">
        <f>'[1]consolidado GV-DDFF'!F13</f>
        <v>0.88281438710695603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f>'[1]consolidado GV-DDFF'!E14</f>
        <v>1457896.5279999999</v>
      </c>
      <c r="J14" s="95">
        <f>'[1]consolidado GV-DDFF'!F14</f>
        <v>25.42823156412306</v>
      </c>
    </row>
    <row r="15" spans="2:10" s="191" customFormat="1" ht="5.0999999999999996" customHeight="1" x14ac:dyDescent="0.25">
      <c r="B15" s="192"/>
      <c r="C15" s="193"/>
      <c r="D15" s="194"/>
      <c r="E15" s="195"/>
      <c r="F15" s="196"/>
      <c r="G15" s="192"/>
      <c r="H15" s="193"/>
      <c r="I15" s="194"/>
      <c r="J15" s="195"/>
    </row>
    <row r="16" spans="2:10" ht="18" customHeight="1" x14ac:dyDescent="0.25">
      <c r="B16" s="29"/>
      <c r="C16" s="176" t="s">
        <v>35</v>
      </c>
      <c r="D16" s="170">
        <f>'[1]consolidado GV-DDFF'!E29</f>
        <v>16652325.267450003</v>
      </c>
      <c r="E16" s="202">
        <f>'[1]consolidado GV-DDFF'!F29</f>
        <v>3.2415567808976586</v>
      </c>
      <c r="F16" s="89"/>
      <c r="G16" s="29"/>
      <c r="H16" s="176" t="s">
        <v>25</v>
      </c>
      <c r="I16" s="170">
        <f>'[1]consolidado GV-DDFF'!E15</f>
        <v>17331563.831699997</v>
      </c>
      <c r="J16" s="202">
        <f>'[1]consolidado GV-DDFF'!F15</f>
        <v>4.1506816422213877</v>
      </c>
    </row>
    <row r="17" spans="2:10" s="191" customFormat="1" ht="5.0999999999999996" customHeight="1" x14ac:dyDescent="0.25">
      <c r="B17" s="197"/>
      <c r="C17" s="198"/>
      <c r="D17" s="199"/>
      <c r="E17" s="200"/>
      <c r="F17" s="196"/>
      <c r="G17" s="197"/>
      <c r="H17" s="198"/>
      <c r="I17" s="199"/>
      <c r="J17" s="200"/>
    </row>
    <row r="18" spans="2:10" ht="18" customHeight="1" x14ac:dyDescent="0.25">
      <c r="B18" s="28"/>
      <c r="C18" s="22" t="s">
        <v>26</v>
      </c>
      <c r="D18" s="93">
        <f>'[1]consolidado GV-DDFF'!E30</f>
        <v>13689051.199520003</v>
      </c>
      <c r="E18" s="95">
        <f>'[1]consolidado GV-DDFF'!F30</f>
        <v>-0.16085734470500102</v>
      </c>
      <c r="F18" s="89"/>
      <c r="G18" s="28"/>
      <c r="H18" s="22" t="s">
        <v>26</v>
      </c>
      <c r="I18" s="93">
        <f>'[1]consolidado GV-DDFF'!E16</f>
        <v>15651918.575209998</v>
      </c>
      <c r="J18" s="95">
        <f>'[1]consolidado GV-DDFF'!F16</f>
        <v>2.6777602706762993</v>
      </c>
    </row>
    <row r="19" spans="2:10" ht="18" customHeight="1" x14ac:dyDescent="0.25">
      <c r="B19" s="28"/>
      <c r="C19" s="22" t="s">
        <v>27</v>
      </c>
      <c r="D19" s="93">
        <f>'[1]consolidado GV-DDFF'!E31</f>
        <v>1268966.83513</v>
      </c>
      <c r="E19" s="95">
        <f>'[1]consolidado GV-DDFF'!F31</f>
        <v>-0.44962362487974694</v>
      </c>
      <c r="F19" s="92"/>
      <c r="G19" s="28"/>
      <c r="H19" s="22" t="s">
        <v>27</v>
      </c>
      <c r="I19" s="93">
        <f>'[1]consolidado GV-DDFF'!E17</f>
        <v>138331.79487000001</v>
      </c>
      <c r="J19" s="95">
        <f>'[1]consolidado GV-DDFF'!F17</f>
        <v>-9.0548523194606485</v>
      </c>
    </row>
    <row r="20" spans="2:10" ht="18" customHeight="1" x14ac:dyDescent="0.25">
      <c r="B20" s="28"/>
      <c r="C20" s="22" t="s">
        <v>28</v>
      </c>
      <c r="D20" s="93">
        <f>'[1]consolidado GV-DDFF'!E32</f>
        <v>1694307.2327999999</v>
      </c>
      <c r="E20" s="95">
        <f>'[1]consolidado GV-DDFF'!F32</f>
        <v>48.145950826199233</v>
      </c>
      <c r="F20" s="89"/>
      <c r="G20" s="28"/>
      <c r="H20" s="22" t="s">
        <v>28</v>
      </c>
      <c r="I20" s="93">
        <f>'[1]consolidado GV-DDFF'!E18</f>
        <v>1541313.46162</v>
      </c>
      <c r="J20" s="95">
        <f>'[1]consolidado GV-DDFF'!F18</f>
        <v>23.798071100016905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77" t="s">
        <v>35</v>
      </c>
      <c r="D22" s="94">
        <f>SUM(D18:D20)</f>
        <v>16652325.267450003</v>
      </c>
      <c r="E22" s="203">
        <f>'[1]consolidado GV-DDFF'!F29</f>
        <v>3.2415567808976586</v>
      </c>
      <c r="F22" s="89"/>
      <c r="G22" s="49"/>
      <c r="H22" s="177" t="s">
        <v>25</v>
      </c>
      <c r="I22" s="94">
        <f>SUM(I18:I20)</f>
        <v>17331563.831699997</v>
      </c>
      <c r="J22" s="203">
        <f>'[1]consolidado GV-DDFF'!F15</f>
        <v>4.1506816422213877</v>
      </c>
    </row>
    <row r="23" spans="2:10" ht="6" customHeight="1" x14ac:dyDescent="0.25">
      <c r="F23" s="89"/>
    </row>
    <row r="24" spans="2:10" ht="12" customHeight="1" x14ac:dyDescent="0.25">
      <c r="B24" s="295"/>
      <c r="C24" s="295"/>
      <c r="D24" s="295"/>
      <c r="E24" s="295"/>
      <c r="F24" s="295"/>
      <c r="G24" s="295"/>
      <c r="H24" s="295"/>
      <c r="I24" s="295"/>
      <c r="J24" s="295"/>
    </row>
    <row r="25" spans="2:10" ht="15.9" customHeight="1" x14ac:dyDescent="0.25">
      <c r="C25" s="212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1"/>
  <sheetViews>
    <sheetView showGridLines="0" zoomScale="85" zoomScaleNormal="85" workbookViewId="0">
      <pane xSplit="2" ySplit="5" topLeftCell="C54" activePane="bottomRight" state="frozen"/>
      <selection pane="topRight"/>
      <selection pane="bottomLeft"/>
      <selection pane="bottomRight" activeCell="A78" sqref="A78:XFD78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2.5546875" style="64" customWidth="1"/>
    <col min="15" max="15" width="11.5546875" customWidth="1"/>
    <col min="16" max="16384" width="11.44140625" style="19"/>
  </cols>
  <sheetData>
    <row r="1" spans="1:255" s="204" customFormat="1" x14ac:dyDescent="0.25">
      <c r="B1" s="206" t="s">
        <v>77</v>
      </c>
      <c r="N1" s="207" t="str">
        <f>Índice!B8</f>
        <v>4º Trimestre 2018</v>
      </c>
      <c r="O1"/>
    </row>
    <row r="2" spans="1:255" s="61" customFormat="1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/>
    </row>
    <row r="3" spans="1:255" s="61" customFormat="1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1014788</v>
      </c>
      <c r="D7" s="232">
        <v>236413</v>
      </c>
      <c r="E7" s="232">
        <v>277887</v>
      </c>
      <c r="F7" s="232">
        <v>2890443</v>
      </c>
      <c r="G7" s="232">
        <v>4419531</v>
      </c>
      <c r="H7" s="232">
        <v>558273</v>
      </c>
      <c r="I7" s="232">
        <v>443916</v>
      </c>
      <c r="J7" s="232">
        <v>1002189</v>
      </c>
      <c r="K7" s="232">
        <v>164724</v>
      </c>
      <c r="L7" s="232">
        <v>256820</v>
      </c>
      <c r="M7" s="232">
        <v>421545</v>
      </c>
      <c r="N7" s="233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1100849</v>
      </c>
      <c r="D8" s="232">
        <v>345806</v>
      </c>
      <c r="E8" s="232">
        <v>278452</v>
      </c>
      <c r="F8" s="232">
        <v>2867561</v>
      </c>
      <c r="G8" s="232">
        <v>4592667</v>
      </c>
      <c r="H8" s="232">
        <v>507966</v>
      </c>
      <c r="I8" s="232">
        <v>504086</v>
      </c>
      <c r="J8" s="232">
        <v>1012052</v>
      </c>
      <c r="K8" s="232">
        <v>123840</v>
      </c>
      <c r="L8" s="232">
        <v>219035</v>
      </c>
      <c r="M8" s="232">
        <v>342874</v>
      </c>
      <c r="N8" s="233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1157847</v>
      </c>
      <c r="D9" s="232">
        <v>377887</v>
      </c>
      <c r="E9" s="232">
        <v>284382</v>
      </c>
      <c r="F9" s="232">
        <v>3632778</v>
      </c>
      <c r="G9" s="232">
        <v>5452894</v>
      </c>
      <c r="H9" s="232">
        <v>468329</v>
      </c>
      <c r="I9" s="232">
        <v>646861</v>
      </c>
      <c r="J9" s="232">
        <v>1115190</v>
      </c>
      <c r="K9" s="232">
        <v>123328</v>
      </c>
      <c r="L9" s="232">
        <v>120929</v>
      </c>
      <c r="M9" s="232">
        <v>244257</v>
      </c>
      <c r="N9" s="233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1225187</v>
      </c>
      <c r="D10" s="232">
        <v>1447709</v>
      </c>
      <c r="E10" s="232">
        <v>233775</v>
      </c>
      <c r="F10" s="232">
        <v>2811250</v>
      </c>
      <c r="G10" s="232">
        <v>5717921</v>
      </c>
      <c r="H10" s="232">
        <v>458250</v>
      </c>
      <c r="I10" s="232">
        <v>679467</v>
      </c>
      <c r="J10" s="232">
        <v>1137716</v>
      </c>
      <c r="K10" s="232">
        <v>145825</v>
      </c>
      <c r="L10" s="232">
        <v>402095</v>
      </c>
      <c r="M10" s="232">
        <v>547919</v>
      </c>
      <c r="N10" s="233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1367685</v>
      </c>
      <c r="D11" s="232">
        <v>1523753</v>
      </c>
      <c r="E11" s="232">
        <v>188967</v>
      </c>
      <c r="F11" s="232">
        <v>2999192</v>
      </c>
      <c r="G11" s="232">
        <v>6079596</v>
      </c>
      <c r="H11" s="232">
        <v>473693</v>
      </c>
      <c r="I11" s="232">
        <v>631657</v>
      </c>
      <c r="J11" s="232">
        <v>1105350</v>
      </c>
      <c r="K11" s="232">
        <v>228560</v>
      </c>
      <c r="L11" s="232">
        <v>397683</v>
      </c>
      <c r="M11" s="232">
        <v>626244</v>
      </c>
      <c r="N11" s="233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1364142</v>
      </c>
      <c r="D12" s="232">
        <v>1615716</v>
      </c>
      <c r="E12" s="232">
        <v>162733</v>
      </c>
      <c r="F12" s="232">
        <v>3443454</v>
      </c>
      <c r="G12" s="232">
        <v>6586045</v>
      </c>
      <c r="H12" s="232">
        <v>506028</v>
      </c>
      <c r="I12" s="232">
        <v>686004</v>
      </c>
      <c r="J12" s="232">
        <v>1192032</v>
      </c>
      <c r="K12" s="232">
        <v>233160</v>
      </c>
      <c r="L12" s="232">
        <v>384773</v>
      </c>
      <c r="M12" s="232">
        <v>617934</v>
      </c>
      <c r="N12" s="233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1459857</v>
      </c>
      <c r="D13" s="232">
        <v>1801238</v>
      </c>
      <c r="E13" s="232">
        <v>149106</v>
      </c>
      <c r="F13" s="232">
        <v>3833407</v>
      </c>
      <c r="G13" s="232">
        <v>7243608</v>
      </c>
      <c r="H13" s="232">
        <v>609152</v>
      </c>
      <c r="I13" s="232">
        <v>680661</v>
      </c>
      <c r="J13" s="232">
        <v>1289813</v>
      </c>
      <c r="K13" s="232">
        <v>255248</v>
      </c>
      <c r="L13" s="232">
        <v>465397</v>
      </c>
      <c r="M13" s="232">
        <v>720645</v>
      </c>
      <c r="N13" s="233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1524655</v>
      </c>
      <c r="D14" s="232">
        <v>2007834</v>
      </c>
      <c r="E14" s="232">
        <v>118118</v>
      </c>
      <c r="F14" s="232">
        <v>3972374</v>
      </c>
      <c r="G14" s="232">
        <v>7622982</v>
      </c>
      <c r="H14" s="232">
        <v>769728</v>
      </c>
      <c r="I14" s="232">
        <v>712354</v>
      </c>
      <c r="J14" s="232">
        <v>1482082</v>
      </c>
      <c r="K14" s="232">
        <v>317867</v>
      </c>
      <c r="L14" s="232">
        <v>276575</v>
      </c>
      <c r="M14" s="232">
        <v>594442</v>
      </c>
      <c r="N14" s="233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1600751.45156</v>
      </c>
      <c r="D18" s="232">
        <v>2197041.8677599998</v>
      </c>
      <c r="E18" s="232">
        <v>126687.25992000001</v>
      </c>
      <c r="F18" s="232">
        <v>4403855</v>
      </c>
      <c r="G18" s="232">
        <v>8328335.5792399999</v>
      </c>
      <c r="H18" s="232">
        <v>744661.57946000004</v>
      </c>
      <c r="I18" s="232">
        <v>706505</v>
      </c>
      <c r="J18" s="232">
        <v>1451166.5794600002</v>
      </c>
      <c r="K18" s="232">
        <v>277260.11908999999</v>
      </c>
      <c r="L18" s="232">
        <v>190117.38562000002</v>
      </c>
      <c r="M18" s="232">
        <v>467377.50471000001</v>
      </c>
      <c r="N18" s="233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1656423</v>
      </c>
      <c r="D22" s="232">
        <v>2345261</v>
      </c>
      <c r="E22" s="232">
        <v>125125</v>
      </c>
      <c r="F22" s="232">
        <v>4827316</v>
      </c>
      <c r="G22" s="232">
        <v>8954125</v>
      </c>
      <c r="H22" s="232">
        <v>728560</v>
      </c>
      <c r="I22" s="232">
        <v>682765</v>
      </c>
      <c r="J22" s="232">
        <v>1411325</v>
      </c>
      <c r="K22" s="232">
        <v>222314</v>
      </c>
      <c r="L22" s="232">
        <v>278406</v>
      </c>
      <c r="M22" s="232">
        <v>500720</v>
      </c>
      <c r="N22" s="233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1747002.6119599999</v>
      </c>
      <c r="D26" s="232">
        <v>2509687.4724400002</v>
      </c>
      <c r="E26" s="232">
        <v>108753.768</v>
      </c>
      <c r="F26" s="232">
        <v>5241185.3500400018</v>
      </c>
      <c r="G26" s="232">
        <v>9606629.2024400011</v>
      </c>
      <c r="H26" s="232">
        <v>760251.27341999998</v>
      </c>
      <c r="I26" s="232">
        <v>682394.69488000008</v>
      </c>
      <c r="J26" s="232">
        <v>1442645.9683000001</v>
      </c>
      <c r="K26" s="232">
        <v>226324.57211000001</v>
      </c>
      <c r="L26" s="232">
        <v>298282.63614000002</v>
      </c>
      <c r="M26" s="232">
        <v>524607.20825000003</v>
      </c>
      <c r="N26" s="233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1845783.6593900002</v>
      </c>
      <c r="D30" s="232">
        <v>2774547.74584</v>
      </c>
      <c r="E30" s="232">
        <v>94073.165359999999</v>
      </c>
      <c r="F30" s="232">
        <v>5733119.6009900002</v>
      </c>
      <c r="G30" s="232">
        <v>10447524.171580002</v>
      </c>
      <c r="H30" s="232">
        <v>813196.96643999999</v>
      </c>
      <c r="I30" s="232">
        <v>789319.22407999996</v>
      </c>
      <c r="J30" s="232">
        <v>1602516.1905199999</v>
      </c>
      <c r="K30" s="232">
        <v>265748.60967000003</v>
      </c>
      <c r="L30" s="232">
        <v>364354.05421999999</v>
      </c>
      <c r="M30" s="232">
        <v>630102.66388999997</v>
      </c>
      <c r="N30" s="233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1995138.5925199999</v>
      </c>
      <c r="D34" s="232">
        <v>3125407.6829400002</v>
      </c>
      <c r="E34" s="232">
        <v>74786.193549999996</v>
      </c>
      <c r="F34" s="232">
        <v>6312256.3601599988</v>
      </c>
      <c r="G34" s="232">
        <v>11507588.82917</v>
      </c>
      <c r="H34" s="232">
        <v>897602.43344000005</v>
      </c>
      <c r="I34" s="232">
        <v>882531.39755000011</v>
      </c>
      <c r="J34" s="232">
        <v>1780133.8309900002</v>
      </c>
      <c r="K34" s="232">
        <v>315497.37737999996</v>
      </c>
      <c r="L34" s="232">
        <v>286242.09106999997</v>
      </c>
      <c r="M34" s="232">
        <v>601739.46844999993</v>
      </c>
      <c r="N34" s="233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2148006.47334</v>
      </c>
      <c r="D38" s="232">
        <v>3486839.10984</v>
      </c>
      <c r="E38" s="232">
        <v>70823.953419999991</v>
      </c>
      <c r="F38" s="232">
        <v>6730575.8136700001</v>
      </c>
      <c r="G38" s="232">
        <v>12436245.350269999</v>
      </c>
      <c r="H38" s="232">
        <v>955951.08019999997</v>
      </c>
      <c r="I38" s="232">
        <v>1091452.71037</v>
      </c>
      <c r="J38" s="232">
        <v>2047403.79057</v>
      </c>
      <c r="K38" s="232">
        <v>259222.10213000001</v>
      </c>
      <c r="L38" s="232">
        <v>269583.33027999999</v>
      </c>
      <c r="M38" s="232">
        <v>528805.43241000001</v>
      </c>
      <c r="N38" s="233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2283486.5298300004</v>
      </c>
      <c r="D42" s="232">
        <v>3850147.7287800009</v>
      </c>
      <c r="E42" s="232">
        <v>71722.186730000001</v>
      </c>
      <c r="F42" s="232">
        <v>6630221.5240800045</v>
      </c>
      <c r="G42" s="232">
        <v>12835577.969420005</v>
      </c>
      <c r="H42" s="232">
        <v>1000545.8154</v>
      </c>
      <c r="I42" s="232">
        <v>1334134.46582</v>
      </c>
      <c r="J42" s="232">
        <v>2334680.2812200002</v>
      </c>
      <c r="K42" s="232">
        <v>434274.59856000001</v>
      </c>
      <c r="L42" s="232">
        <v>156296.62534999999</v>
      </c>
      <c r="M42" s="232">
        <v>590571.22390999994</v>
      </c>
      <c r="N42" s="233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2269349.2648399994</v>
      </c>
      <c r="D46" s="232">
        <v>3838968.5201999997</v>
      </c>
      <c r="E46" s="232">
        <v>128739.23794000001</v>
      </c>
      <c r="F46" s="232">
        <v>6235079.0866999961</v>
      </c>
      <c r="G46" s="232">
        <v>12472136.109679995</v>
      </c>
      <c r="H46" s="232">
        <v>990046.72620000003</v>
      </c>
      <c r="I46" s="232">
        <v>1318880.7064399999</v>
      </c>
      <c r="J46" s="232">
        <v>2308927.4326399998</v>
      </c>
      <c r="K46" s="232">
        <v>230560.09500999999</v>
      </c>
      <c r="L46" s="232">
        <v>233200.79432999989</v>
      </c>
      <c r="M46" s="232">
        <v>463760.88933999988</v>
      </c>
      <c r="N46" s="233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2257490.98746</v>
      </c>
      <c r="D50" s="232">
        <v>3844670.146639999</v>
      </c>
      <c r="E50" s="232">
        <v>220036.61728999999</v>
      </c>
      <c r="F50" s="232">
        <v>6375867.7636999991</v>
      </c>
      <c r="G50" s="232">
        <v>12698065.51509</v>
      </c>
      <c r="H50" s="232">
        <v>859064.59574999998</v>
      </c>
      <c r="I50" s="232">
        <v>923045.65952999995</v>
      </c>
      <c r="J50" s="232">
        <v>1782110.2552799999</v>
      </c>
      <c r="K50" s="232">
        <v>188070.81073999999</v>
      </c>
      <c r="L50" s="232">
        <v>403283.01977000001</v>
      </c>
      <c r="M50" s="232">
        <v>591353.83051</v>
      </c>
      <c r="N50" s="233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2114077.6639999999</v>
      </c>
      <c r="D54" s="232">
        <v>3760879.1430000002</v>
      </c>
      <c r="E54" s="232">
        <v>269117.31099999999</v>
      </c>
      <c r="F54" s="232">
        <v>5963963.8199999994</v>
      </c>
      <c r="G54" s="232">
        <v>12108037.937999999</v>
      </c>
      <c r="H54" s="232">
        <v>755513.52899999998</v>
      </c>
      <c r="I54" s="232">
        <v>1227458.4740000002</v>
      </c>
      <c r="J54" s="232">
        <v>1982972.003</v>
      </c>
      <c r="K54" s="232">
        <v>183626.92499999999</v>
      </c>
      <c r="L54" s="232">
        <v>409945.02899999998</v>
      </c>
      <c r="M54" s="232">
        <v>593571.95399999991</v>
      </c>
      <c r="N54" s="233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2204434.4964499995</v>
      </c>
      <c r="D58" s="232">
        <v>3700402.6612700005</v>
      </c>
      <c r="E58" s="232">
        <v>294340.79278999998</v>
      </c>
      <c r="F58" s="232">
        <v>6044360.6924400032</v>
      </c>
      <c r="G58" s="232">
        <v>12243538.642950002</v>
      </c>
      <c r="H58" s="232">
        <v>683341.65963000001</v>
      </c>
      <c r="I58" s="232">
        <v>658315.02815999999</v>
      </c>
      <c r="J58" s="232">
        <v>1341656.6877899999</v>
      </c>
      <c r="K58" s="232">
        <v>273235.44637000002</v>
      </c>
      <c r="L58" s="232">
        <v>443985.19888000004</v>
      </c>
      <c r="M58" s="232">
        <v>717220.64525000006</v>
      </c>
      <c r="N58" s="233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2233965.6360800001</v>
      </c>
      <c r="D62" s="232">
        <v>3799598.9101799997</v>
      </c>
      <c r="E62" s="232">
        <v>326097.21272999997</v>
      </c>
      <c r="F62" s="232">
        <v>6247818.126229994</v>
      </c>
      <c r="G62" s="232">
        <v>12607479.885219993</v>
      </c>
      <c r="H62" s="232">
        <v>520583.17235999997</v>
      </c>
      <c r="I62" s="232">
        <v>803334.76752999995</v>
      </c>
      <c r="J62" s="232">
        <v>1323917.93989</v>
      </c>
      <c r="K62" s="232">
        <v>221412.87747000001</v>
      </c>
      <c r="L62" s="232">
        <v>739103.53586000006</v>
      </c>
      <c r="M62" s="232">
        <v>960516.41333000013</v>
      </c>
      <c r="N62" s="233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2278379.93035</v>
      </c>
      <c r="D66" s="232">
        <v>3842674.0300299996</v>
      </c>
      <c r="E66" s="232">
        <v>284317.59057</v>
      </c>
      <c r="F66" s="232">
        <v>6492624.8473999966</v>
      </c>
      <c r="G66" s="232">
        <v>12897996.398349997</v>
      </c>
      <c r="H66" s="232">
        <v>378122.55885000003</v>
      </c>
      <c r="I66" s="232">
        <v>752532.57184999995</v>
      </c>
      <c r="J66" s="232">
        <v>1130655.1307000001</v>
      </c>
      <c r="K66" s="232">
        <v>212764.12293000001</v>
      </c>
      <c r="L66" s="232">
        <v>936728.88418000005</v>
      </c>
      <c r="M66" s="232">
        <v>1149493.0071100001</v>
      </c>
      <c r="N66" s="233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1169178.6439399999</v>
      </c>
      <c r="D68" s="74">
        <v>1774112.5024799998</v>
      </c>
      <c r="E68" s="74">
        <v>134226.79230999999</v>
      </c>
      <c r="F68" s="74">
        <v>3198183.9181199996</v>
      </c>
      <c r="G68" s="74">
        <v>6275701.8568499992</v>
      </c>
      <c r="H68" s="74">
        <v>138649.97125999999</v>
      </c>
      <c r="I68" s="74">
        <v>222159.13926999999</v>
      </c>
      <c r="J68" s="74">
        <v>360809.11052999995</v>
      </c>
      <c r="K68" s="74">
        <v>79120.051149999999</v>
      </c>
      <c r="L68" s="74">
        <v>523026.27416000003</v>
      </c>
      <c r="M68" s="74">
        <v>602146.32530999999</v>
      </c>
      <c r="N68" s="75">
        <v>7238657.2926899996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1693154.3516199999</v>
      </c>
      <c r="D69" s="74">
        <v>2699492.3071500002</v>
      </c>
      <c r="E69" s="74">
        <v>180305.14668999999</v>
      </c>
      <c r="F69" s="74">
        <v>4657164.9485000018</v>
      </c>
      <c r="G69" s="74">
        <v>9230116.7539600022</v>
      </c>
      <c r="H69" s="74">
        <v>208685.59044</v>
      </c>
      <c r="I69" s="74">
        <v>360811.27922999999</v>
      </c>
      <c r="J69" s="74">
        <v>569496.86966999993</v>
      </c>
      <c r="K69" s="74">
        <v>94040.252039999992</v>
      </c>
      <c r="L69" s="74">
        <v>548497.07773999998</v>
      </c>
      <c r="M69" s="74">
        <v>642537.32978000003</v>
      </c>
      <c r="N69" s="75">
        <v>10442150.953410001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2324924.28418</v>
      </c>
      <c r="D70" s="232">
        <v>3955233.0235799998</v>
      </c>
      <c r="E70" s="232">
        <v>247555.00004000001</v>
      </c>
      <c r="F70" s="232">
        <v>6568328.2766299993</v>
      </c>
      <c r="G70" s="232">
        <v>13096040.58443</v>
      </c>
      <c r="H70" s="232">
        <v>395745.85623999999</v>
      </c>
      <c r="I70" s="232">
        <v>744719.38416999998</v>
      </c>
      <c r="J70" s="232">
        <v>1140465.2404100001</v>
      </c>
      <c r="K70" s="232">
        <v>246206.59168999997</v>
      </c>
      <c r="L70" s="232">
        <v>828516.82932000002</v>
      </c>
      <c r="M70" s="232">
        <v>1074723.4210099999</v>
      </c>
      <c r="N70" s="233">
        <v>15311229.245850001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521943.55037000001</v>
      </c>
      <c r="D71" s="74">
        <v>936663.44805000001</v>
      </c>
      <c r="E71" s="74">
        <v>43776.069329999998</v>
      </c>
      <c r="F71" s="74">
        <v>1255449.6332399996</v>
      </c>
      <c r="G71" s="74">
        <v>2757832.7009899998</v>
      </c>
      <c r="H71" s="74">
        <v>45055.930869999997</v>
      </c>
      <c r="I71" s="74">
        <v>114252.569</v>
      </c>
      <c r="J71" s="74">
        <v>159308.49987</v>
      </c>
      <c r="K71" s="74">
        <v>2316.1156500000002</v>
      </c>
      <c r="L71" s="74">
        <v>44956.845580000001</v>
      </c>
      <c r="M71" s="74">
        <v>47272.961230000001</v>
      </c>
      <c r="N71" s="75">
        <v>2964414.1620899998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1182216.5573800001</v>
      </c>
      <c r="D72" s="74">
        <v>1875206.4989200002</v>
      </c>
      <c r="E72" s="74">
        <v>115679.44812999999</v>
      </c>
      <c r="F72" s="74">
        <v>3488072.23972</v>
      </c>
      <c r="G72" s="74">
        <v>6661174.7441499997</v>
      </c>
      <c r="H72" s="74">
        <v>115081.05074999999</v>
      </c>
      <c r="I72" s="74">
        <v>240037.59094999998</v>
      </c>
      <c r="J72" s="74">
        <v>355118.64169999998</v>
      </c>
      <c r="K72" s="74">
        <v>72123.705000000002</v>
      </c>
      <c r="L72" s="74">
        <v>179765.024</v>
      </c>
      <c r="M72" s="74">
        <v>251888.72899999999</v>
      </c>
      <c r="N72" s="75">
        <v>7268182.1148499995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1727574.3133</v>
      </c>
      <c r="D73" s="74">
        <v>2775584.5660599996</v>
      </c>
      <c r="E73" s="74">
        <v>159054.34051000001</v>
      </c>
      <c r="F73" s="74">
        <v>5047775.4630699996</v>
      </c>
      <c r="G73" s="74">
        <v>9709988.6829399988</v>
      </c>
      <c r="H73" s="74">
        <v>178213.65204999998</v>
      </c>
      <c r="I73" s="74">
        <v>384882.29245000001</v>
      </c>
      <c r="J73" s="74">
        <v>563095.94449999998</v>
      </c>
      <c r="K73" s="74">
        <v>89303.361700000009</v>
      </c>
      <c r="L73" s="74">
        <v>495535.20273999998</v>
      </c>
      <c r="M73" s="74">
        <v>584838.56443999999</v>
      </c>
      <c r="N73" s="75">
        <v>10857923.191879999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2383998.1724399999</v>
      </c>
      <c r="D74" s="232">
        <v>4051150.4326199996</v>
      </c>
      <c r="E74" s="232">
        <v>227407.75625000001</v>
      </c>
      <c r="F74" s="232">
        <v>7048550.1600900013</v>
      </c>
      <c r="G74" s="232">
        <f t="shared" ref="G74:G76" si="0">SUM(C74:F74)</f>
        <v>13711106.521400001</v>
      </c>
      <c r="H74" s="232">
        <v>394642.26957999996</v>
      </c>
      <c r="I74" s="232">
        <v>880055.90970999992</v>
      </c>
      <c r="J74" s="232">
        <f t="shared" ref="J74:J76" si="1">SUM(H74:I74)</f>
        <v>1274698.1792899999</v>
      </c>
      <c r="K74" s="232">
        <v>235702.32337</v>
      </c>
      <c r="L74" s="232">
        <v>907972.02166000009</v>
      </c>
      <c r="M74" s="232">
        <f t="shared" ref="M74:M76" si="2">SUM(K74:L74)</f>
        <v>1143674.34503</v>
      </c>
      <c r="N74" s="233">
        <f t="shared" ref="N74:N76" si="3">SUM(M74,J74,G74)</f>
        <v>16129479.04572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530691.40084999998</v>
      </c>
      <c r="D75" s="74">
        <v>948960.53925000003</v>
      </c>
      <c r="E75" s="74">
        <v>45033.337850000004</v>
      </c>
      <c r="F75" s="74">
        <v>1483358.6056900001</v>
      </c>
      <c r="G75" s="74">
        <f t="shared" si="0"/>
        <v>3008043.8836400001</v>
      </c>
      <c r="H75" s="74">
        <v>27609.061329999997</v>
      </c>
      <c r="I75" s="74">
        <v>64388.46398</v>
      </c>
      <c r="J75" s="74">
        <f t="shared" si="1"/>
        <v>91997.525309999997</v>
      </c>
      <c r="K75" s="74">
        <v>1724.9830000000002</v>
      </c>
      <c r="L75" s="74">
        <v>179205.33539999998</v>
      </c>
      <c r="M75" s="74">
        <f t="shared" si="2"/>
        <v>180930.31839999999</v>
      </c>
      <c r="N75" s="75">
        <f t="shared" si="3"/>
        <v>3280971.7273500003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198</v>
      </c>
      <c r="C76" s="74">
        <v>1182244.5326400001</v>
      </c>
      <c r="D76" s="74">
        <v>1905429.0961799999</v>
      </c>
      <c r="E76" s="74">
        <v>120330.02944000001</v>
      </c>
      <c r="F76" s="74">
        <v>3219450.8110499987</v>
      </c>
      <c r="G76" s="74">
        <f t="shared" si="0"/>
        <v>6427454.4693099987</v>
      </c>
      <c r="H76" s="74">
        <v>123502.24949999999</v>
      </c>
      <c r="I76" s="74">
        <v>187022.90691999998</v>
      </c>
      <c r="J76" s="74">
        <f t="shared" si="1"/>
        <v>310525.15641999996</v>
      </c>
      <c r="K76" s="74">
        <v>44060.104350000001</v>
      </c>
      <c r="L76" s="74">
        <v>656663.51364999998</v>
      </c>
      <c r="M76" s="74">
        <f t="shared" si="2"/>
        <v>700723.61800000002</v>
      </c>
      <c r="N76" s="75">
        <f t="shared" si="3"/>
        <v>7438703.2437299984</v>
      </c>
      <c r="O76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199</v>
      </c>
      <c r="C77" s="74">
        <v>1720702.6540000001</v>
      </c>
      <c r="D77" s="74">
        <v>2818688.82791</v>
      </c>
      <c r="E77" s="74">
        <v>145984.08101000002</v>
      </c>
      <c r="F77" s="74">
        <v>4848279.0151999993</v>
      </c>
      <c r="G77" s="74">
        <v>9533654.5781199988</v>
      </c>
      <c r="H77" s="74">
        <v>212360.14724999998</v>
      </c>
      <c r="I77" s="74">
        <v>353871.92742999998</v>
      </c>
      <c r="J77" s="74">
        <v>566232.07467999996</v>
      </c>
      <c r="K77" s="74">
        <v>94072.707330000005</v>
      </c>
      <c r="L77" s="74">
        <v>920894.69223000004</v>
      </c>
      <c r="M77" s="74">
        <v>1014967.39956</v>
      </c>
      <c r="N77" s="75">
        <v>11114854.052359998</v>
      </c>
      <c r="O77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202</v>
      </c>
      <c r="C78" s="232">
        <v>2418719.4115999998</v>
      </c>
      <c r="D78" s="232">
        <v>4104193.3244500002</v>
      </c>
      <c r="E78" s="232">
        <v>218889.81821</v>
      </c>
      <c r="F78" s="232">
        <v>6947248.6452600025</v>
      </c>
      <c r="G78" s="232">
        <v>13689051.199520003</v>
      </c>
      <c r="H78" s="232">
        <v>422584.69173000002</v>
      </c>
      <c r="I78" s="232">
        <v>846382.14340000006</v>
      </c>
      <c r="J78" s="232">
        <v>1268966.83513</v>
      </c>
      <c r="K78" s="232">
        <v>210856.98074999999</v>
      </c>
      <c r="L78" s="232">
        <v>1483450.25205</v>
      </c>
      <c r="M78" s="232">
        <v>1694307.2327999999</v>
      </c>
      <c r="N78" s="233">
        <v>16652325.267450003</v>
      </c>
      <c r="O78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3.9" customHeight="1" x14ac:dyDescent="0.25">
      <c r="A79" s="7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/>
    </row>
    <row r="80" spans="1:255" s="71" customFormat="1" ht="6" customHeight="1" x14ac:dyDescent="0.25">
      <c r="A80" s="72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/>
    </row>
    <row r="81" spans="2:3" x14ac:dyDescent="0.25">
      <c r="B81" s="293" t="s">
        <v>149</v>
      </c>
      <c r="C81" s="293"/>
    </row>
  </sheetData>
  <mergeCells count="1">
    <mergeCell ref="B81:C81"/>
  </mergeCells>
  <phoneticPr fontId="0" type="noConversion"/>
  <hyperlinks>
    <hyperlink ref="B81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0"/>
  <sheetViews>
    <sheetView showGridLines="0" showZeros="0" zoomScale="94" zoomScaleNormal="94" workbookViewId="0">
      <pane xSplit="2" ySplit="5" topLeftCell="C57" activePane="bottomRight" state="frozen"/>
      <selection pane="topRight"/>
      <selection pane="bottomLeft"/>
      <selection pane="bottomRight" activeCell="A78" sqref="A78:XFD78"/>
    </sheetView>
  </sheetViews>
  <sheetFormatPr baseColWidth="10" defaultColWidth="11.44140625" defaultRowHeight="15.6" x14ac:dyDescent="0.3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3.88671875" style="64" customWidth="1"/>
    <col min="16" max="16384" width="11.44140625" style="17"/>
  </cols>
  <sheetData>
    <row r="1" spans="1:255" s="204" customFormat="1" x14ac:dyDescent="0.25">
      <c r="B1" s="206" t="s">
        <v>77</v>
      </c>
      <c r="O1" s="207" t="str">
        <f>Índice!B8</f>
        <v>4º Trimestre 2018</v>
      </c>
    </row>
    <row r="2" spans="1:255" s="61" customFormat="1" ht="18" customHeight="1" x14ac:dyDescent="0.25">
      <c r="A2" s="59"/>
      <c r="B2" s="110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2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1927987</v>
      </c>
      <c r="E7" s="232">
        <v>170057</v>
      </c>
      <c r="F7" s="232">
        <v>400457</v>
      </c>
      <c r="G7" s="232">
        <v>92447</v>
      </c>
      <c r="H7" s="232">
        <v>5073354</v>
      </c>
      <c r="I7" s="232">
        <v>8104</v>
      </c>
      <c r="J7" s="232">
        <v>156523</v>
      </c>
      <c r="K7" s="232">
        <v>164626</v>
      </c>
      <c r="L7" s="232">
        <v>73568</v>
      </c>
      <c r="M7" s="232">
        <v>638806</v>
      </c>
      <c r="N7" s="232">
        <v>712374</v>
      </c>
      <c r="O7" s="233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2117622</v>
      </c>
      <c r="E8" s="232">
        <v>186032</v>
      </c>
      <c r="F8" s="232">
        <v>531706</v>
      </c>
      <c r="G8" s="232">
        <v>93149</v>
      </c>
      <c r="H8" s="232">
        <v>5669079</v>
      </c>
      <c r="I8" s="232">
        <v>13132</v>
      </c>
      <c r="J8" s="232">
        <v>77928</v>
      </c>
      <c r="K8" s="232">
        <v>91061</v>
      </c>
      <c r="L8" s="232">
        <v>44728</v>
      </c>
      <c r="M8" s="232">
        <v>491612</v>
      </c>
      <c r="N8" s="232">
        <v>536340</v>
      </c>
      <c r="O8" s="233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2977975</v>
      </c>
      <c r="E9" s="232">
        <v>160350</v>
      </c>
      <c r="F9" s="232">
        <v>325196</v>
      </c>
      <c r="G9" s="232">
        <v>73814</v>
      </c>
      <c r="H9" s="232">
        <v>6406964</v>
      </c>
      <c r="I9" s="232">
        <v>15850</v>
      </c>
      <c r="J9" s="232">
        <v>185902</v>
      </c>
      <c r="K9" s="232">
        <v>201752</v>
      </c>
      <c r="L9" s="232">
        <v>41377</v>
      </c>
      <c r="M9" s="232">
        <v>266485</v>
      </c>
      <c r="N9" s="232">
        <v>307861</v>
      </c>
      <c r="O9" s="233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3439816</v>
      </c>
      <c r="E10" s="232">
        <v>169849</v>
      </c>
      <c r="F10" s="232">
        <v>280792</v>
      </c>
      <c r="G10" s="232">
        <v>52246</v>
      </c>
      <c r="H10" s="232">
        <v>7222011</v>
      </c>
      <c r="I10" s="232">
        <v>18364</v>
      </c>
      <c r="J10" s="232">
        <v>184221</v>
      </c>
      <c r="K10" s="232">
        <v>202584</v>
      </c>
      <c r="L10" s="232">
        <v>22771</v>
      </c>
      <c r="M10" s="232">
        <v>293640</v>
      </c>
      <c r="N10" s="232">
        <v>316411</v>
      </c>
      <c r="O10" s="233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3838121</v>
      </c>
      <c r="E11" s="232">
        <v>178459</v>
      </c>
      <c r="F11" s="232">
        <v>169161</v>
      </c>
      <c r="G11" s="232">
        <v>49596</v>
      </c>
      <c r="H11" s="232">
        <v>7709280</v>
      </c>
      <c r="I11" s="232">
        <v>9121</v>
      </c>
      <c r="J11" s="232">
        <v>95805</v>
      </c>
      <c r="K11" s="232">
        <v>104926</v>
      </c>
      <c r="L11" s="232">
        <v>18809</v>
      </c>
      <c r="M11" s="232">
        <v>155051</v>
      </c>
      <c r="N11" s="232">
        <v>173859</v>
      </c>
      <c r="O11" s="233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4277230</v>
      </c>
      <c r="E12" s="232">
        <v>188058</v>
      </c>
      <c r="F12" s="232">
        <v>185884</v>
      </c>
      <c r="G12" s="232">
        <v>84419</v>
      </c>
      <c r="H12" s="232">
        <v>8430286</v>
      </c>
      <c r="I12" s="232">
        <v>12310</v>
      </c>
      <c r="J12" s="232">
        <v>64230</v>
      </c>
      <c r="K12" s="232">
        <v>76540</v>
      </c>
      <c r="L12" s="232">
        <v>28571</v>
      </c>
      <c r="M12" s="232" t="s">
        <v>171</v>
      </c>
      <c r="N12" s="232">
        <v>28571</v>
      </c>
      <c r="O12" s="233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4267495</v>
      </c>
      <c r="E13" s="232">
        <v>212452</v>
      </c>
      <c r="F13" s="232">
        <v>154590</v>
      </c>
      <c r="G13" s="232">
        <v>93169</v>
      </c>
      <c r="H13" s="232">
        <v>8648683</v>
      </c>
      <c r="I13" s="232">
        <v>9589</v>
      </c>
      <c r="J13" s="232">
        <v>136656</v>
      </c>
      <c r="K13" s="232">
        <v>146245</v>
      </c>
      <c r="L13" s="232">
        <v>35765</v>
      </c>
      <c r="M13" s="232">
        <v>362218</v>
      </c>
      <c r="N13" s="232">
        <v>397983</v>
      </c>
      <c r="O13" s="233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4493797</v>
      </c>
      <c r="E14" s="232">
        <v>234448</v>
      </c>
      <c r="F14" s="232">
        <v>236308</v>
      </c>
      <c r="G14" s="232">
        <v>69144</v>
      </c>
      <c r="H14" s="232">
        <v>9137959</v>
      </c>
      <c r="I14" s="232">
        <v>11945</v>
      </c>
      <c r="J14" s="232">
        <v>209292</v>
      </c>
      <c r="K14" s="232">
        <v>221237</v>
      </c>
      <c r="L14" s="232">
        <v>27392</v>
      </c>
      <c r="M14" s="232">
        <v>561900</v>
      </c>
      <c r="N14" s="232">
        <v>589292</v>
      </c>
      <c r="O14" s="233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4213339.2803399991</v>
      </c>
      <c r="D18" s="232">
        <v>4884980.0657600006</v>
      </c>
      <c r="E18" s="232">
        <v>256660.37894999993</v>
      </c>
      <c r="F18" s="232">
        <v>218450.95922999922</v>
      </c>
      <c r="G18" s="232">
        <v>68448.536940000005</v>
      </c>
      <c r="H18" s="232">
        <v>9641879.221219996</v>
      </c>
      <c r="I18" s="232">
        <v>3201.92623</v>
      </c>
      <c r="J18" s="232">
        <v>168263.78198000003</v>
      </c>
      <c r="K18" s="232">
        <v>171465.70821000004</v>
      </c>
      <c r="L18" s="232">
        <v>18882.032810000001</v>
      </c>
      <c r="M18" s="232">
        <v>451000</v>
      </c>
      <c r="N18" s="232">
        <v>469882.03281</v>
      </c>
      <c r="O18" s="233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4401057</v>
      </c>
      <c r="D22" s="232">
        <v>5513329</v>
      </c>
      <c r="E22" s="232">
        <v>281713</v>
      </c>
      <c r="F22" s="232">
        <v>151367</v>
      </c>
      <c r="G22" s="232">
        <v>252646</v>
      </c>
      <c r="H22" s="232">
        <v>10600112</v>
      </c>
      <c r="I22" s="232">
        <v>5278</v>
      </c>
      <c r="J22" s="232">
        <v>107242</v>
      </c>
      <c r="K22" s="232">
        <v>112520</v>
      </c>
      <c r="L22" s="232">
        <v>76527</v>
      </c>
      <c r="M22" s="232">
        <v>421001</v>
      </c>
      <c r="N22" s="232">
        <v>497528</v>
      </c>
      <c r="O22" s="233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5110120.4819900002</v>
      </c>
      <c r="D26" s="232">
        <v>6118903.1505900007</v>
      </c>
      <c r="E26" s="232">
        <v>285297.21061000001</v>
      </c>
      <c r="F26" s="232">
        <v>209875.16663000081</v>
      </c>
      <c r="G26" s="232">
        <v>63494.524529999995</v>
      </c>
      <c r="H26" s="232">
        <v>11787690.534350002</v>
      </c>
      <c r="I26" s="232">
        <v>14516.990040000001</v>
      </c>
      <c r="J26" s="232">
        <v>113504.42746000001</v>
      </c>
      <c r="K26" s="232">
        <v>128021.41750000001</v>
      </c>
      <c r="L26" s="232">
        <v>12342.855320000001</v>
      </c>
      <c r="M26" s="232">
        <v>426000</v>
      </c>
      <c r="N26" s="232">
        <v>438342.85531999997</v>
      </c>
      <c r="O26" s="233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5748225.1076299995</v>
      </c>
      <c r="D30" s="232">
        <v>6768598.2784000002</v>
      </c>
      <c r="E30" s="232">
        <v>341163.69475000002</v>
      </c>
      <c r="F30" s="232">
        <v>150139.0803999994</v>
      </c>
      <c r="G30" s="232">
        <v>98366.052519999997</v>
      </c>
      <c r="H30" s="232">
        <v>13106492.213699998</v>
      </c>
      <c r="I30" s="232">
        <v>12409.562980000001</v>
      </c>
      <c r="J30" s="232">
        <v>86957.944399999993</v>
      </c>
      <c r="K30" s="232">
        <v>99367.507379999995</v>
      </c>
      <c r="L30" s="232">
        <v>35659.988570000001</v>
      </c>
      <c r="M30" s="232">
        <v>127215.33663999999</v>
      </c>
      <c r="N30" s="232">
        <v>162875.32520999998</v>
      </c>
      <c r="O30" s="233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6742757.6937499996</v>
      </c>
      <c r="D34" s="232">
        <v>6994399.5438200003</v>
      </c>
      <c r="E34" s="232">
        <v>462941.63217</v>
      </c>
      <c r="F34" s="232">
        <v>279274.51983999833</v>
      </c>
      <c r="G34" s="232">
        <v>137553.97301999998</v>
      </c>
      <c r="H34" s="232">
        <v>14616927.362599997</v>
      </c>
      <c r="I34" s="232">
        <v>3404.6590000000001</v>
      </c>
      <c r="J34" s="232">
        <v>62998.537679999987</v>
      </c>
      <c r="K34" s="232">
        <v>66403.196679999994</v>
      </c>
      <c r="L34" s="232">
        <v>31049.065859999999</v>
      </c>
      <c r="M34" s="232">
        <v>59000</v>
      </c>
      <c r="N34" s="232">
        <v>90049.065860000002</v>
      </c>
      <c r="O34" s="233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6671569.5409700004</v>
      </c>
      <c r="D38" s="232">
        <v>6187113.4270600006</v>
      </c>
      <c r="E38" s="232">
        <v>412631.33663999999</v>
      </c>
      <c r="F38" s="232">
        <v>360887.37156000175</v>
      </c>
      <c r="G38" s="232">
        <v>230543.28723000002</v>
      </c>
      <c r="H38" s="232">
        <v>13862744.963460004</v>
      </c>
      <c r="I38" s="232">
        <v>14956.513350000001</v>
      </c>
      <c r="J38" s="232">
        <v>87542.505720000016</v>
      </c>
      <c r="K38" s="232">
        <v>102499.01907000001</v>
      </c>
      <c r="L38" s="232">
        <v>50932.262769999994</v>
      </c>
      <c r="M38" s="232">
        <v>413500</v>
      </c>
      <c r="N38" s="232">
        <v>464432.26276999997</v>
      </c>
      <c r="O38" s="233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5455108.5329299988</v>
      </c>
      <c r="D42" s="232">
        <v>5773720.6598700006</v>
      </c>
      <c r="E42" s="232">
        <v>422576.19372999994</v>
      </c>
      <c r="F42" s="232">
        <v>782690.90115999989</v>
      </c>
      <c r="G42" s="232">
        <v>62834.777040000001</v>
      </c>
      <c r="H42" s="232">
        <v>12496931.06473</v>
      </c>
      <c r="I42" s="232">
        <v>2878.2820200000001</v>
      </c>
      <c r="J42" s="232">
        <v>116024.91668999998</v>
      </c>
      <c r="K42" s="232">
        <v>118903.19870999998</v>
      </c>
      <c r="L42" s="232">
        <v>51694.7932</v>
      </c>
      <c r="M42" s="232">
        <v>1765000</v>
      </c>
      <c r="N42" s="232">
        <v>1816694.7932</v>
      </c>
      <c r="O42" s="233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6145245.6921499996</v>
      </c>
      <c r="E46" s="232">
        <v>489684.75357</v>
      </c>
      <c r="F46" s="232">
        <v>758305.41107000038</v>
      </c>
      <c r="G46" s="232">
        <v>95940.742759999994</v>
      </c>
      <c r="H46" s="232">
        <v>12810266.356559999</v>
      </c>
      <c r="I46" s="232">
        <v>1373.7552000000001</v>
      </c>
      <c r="J46" s="232">
        <v>218396.39171999996</v>
      </c>
      <c r="K46" s="232">
        <v>219770.14691999997</v>
      </c>
      <c r="L46" s="232">
        <v>56993.429579999996</v>
      </c>
      <c r="M46" s="232">
        <v>2387048.2442199998</v>
      </c>
      <c r="N46" s="232">
        <v>2444041.6738</v>
      </c>
      <c r="O46" s="233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5935008.5323799979</v>
      </c>
      <c r="E50" s="232">
        <v>559313.61956999998</v>
      </c>
      <c r="F50" s="232">
        <v>816810.14719999954</v>
      </c>
      <c r="G50" s="232">
        <v>216683.33513999998</v>
      </c>
      <c r="H50" s="232">
        <v>13311335.42626</v>
      </c>
      <c r="I50" s="232">
        <v>3800.1949199999999</v>
      </c>
      <c r="J50" s="232">
        <v>336699.80085999996</v>
      </c>
      <c r="K50" s="232">
        <v>340499.99577999994</v>
      </c>
      <c r="L50" s="232">
        <v>109922.54878000001</v>
      </c>
      <c r="M50" s="232">
        <v>1331677.4350000001</v>
      </c>
      <c r="N50" s="232">
        <v>1441599.9837800001</v>
      </c>
      <c r="O50" s="233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5815561.7520000003</v>
      </c>
      <c r="E54" s="232">
        <v>747591.31800000009</v>
      </c>
      <c r="F54" s="232">
        <v>570791.16299999971</v>
      </c>
      <c r="G54" s="232">
        <v>178430.43300000002</v>
      </c>
      <c r="H54" s="232">
        <v>13155957.260999998</v>
      </c>
      <c r="I54" s="232">
        <v>73428.173999999999</v>
      </c>
      <c r="J54" s="232">
        <v>388136.478</v>
      </c>
      <c r="K54" s="232">
        <v>461564.652</v>
      </c>
      <c r="L54" s="232">
        <v>61237.353000000003</v>
      </c>
      <c r="M54" s="232">
        <v>1432990.3559999999</v>
      </c>
      <c r="N54" s="232">
        <v>1494227.7089999998</v>
      </c>
      <c r="O54" s="233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5954180.5505100014</v>
      </c>
      <c r="E58" s="232">
        <v>530647.07251000009</v>
      </c>
      <c r="F58" s="232">
        <v>402918.53218999971</v>
      </c>
      <c r="G58" s="232">
        <v>57570.210700000003</v>
      </c>
      <c r="H58" s="232">
        <v>12852763.202609999</v>
      </c>
      <c r="I58" s="232">
        <v>2044.9027099999998</v>
      </c>
      <c r="J58" s="232">
        <v>429471.00722999999</v>
      </c>
      <c r="K58" s="232">
        <v>431515.90993999998</v>
      </c>
      <c r="L58" s="232">
        <v>65646.922930000001</v>
      </c>
      <c r="M58" s="232">
        <v>1511593.139</v>
      </c>
      <c r="N58" s="232">
        <v>1577240.0619299999</v>
      </c>
      <c r="O58" s="233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6511159.2852799948</v>
      </c>
      <c r="E62" s="232">
        <v>511503.63295999973</v>
      </c>
      <c r="F62" s="232">
        <v>397914.03697999939</v>
      </c>
      <c r="G62" s="232">
        <v>58242.773450000001</v>
      </c>
      <c r="H62" s="232">
        <v>13384649.867489992</v>
      </c>
      <c r="I62" s="232">
        <v>3356.9462100000001</v>
      </c>
      <c r="J62" s="232">
        <v>345007.53937000001</v>
      </c>
      <c r="K62" s="232">
        <v>348364.48558000004</v>
      </c>
      <c r="L62" s="232">
        <v>38035.696199999998</v>
      </c>
      <c r="M62" s="232">
        <v>1402866.5</v>
      </c>
      <c r="N62" s="232">
        <v>1440902.1961999999</v>
      </c>
      <c r="O62" s="233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6598809.75141</v>
      </c>
      <c r="E66" s="232">
        <v>460819.20074999996</v>
      </c>
      <c r="F66" s="232">
        <v>488484.06702999957</v>
      </c>
      <c r="G66" s="232">
        <v>38228.586330000006</v>
      </c>
      <c r="H66" s="232">
        <v>13587711.670599999</v>
      </c>
      <c r="I66" s="232">
        <v>2782.1227800000001</v>
      </c>
      <c r="J66" s="232">
        <v>145004.93414000003</v>
      </c>
      <c r="K66" s="232">
        <v>147787.05692000003</v>
      </c>
      <c r="L66" s="232">
        <v>55403.08814</v>
      </c>
      <c r="M66" s="232">
        <v>1428918.1640000001</v>
      </c>
      <c r="N66" s="232">
        <v>1484321.25214</v>
      </c>
      <c r="O66" s="233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3041085.0668999995</v>
      </c>
      <c r="E68" s="74">
        <v>180687.82332000002</v>
      </c>
      <c r="F68" s="74">
        <v>151647.09943000041</v>
      </c>
      <c r="G68" s="74">
        <v>2544.89617</v>
      </c>
      <c r="H68" s="74">
        <v>5552948.2291200003</v>
      </c>
      <c r="I68" s="74">
        <v>1043.04529</v>
      </c>
      <c r="J68" s="74">
        <v>86390.129830000005</v>
      </c>
      <c r="K68" s="74">
        <v>87433.17512</v>
      </c>
      <c r="L68" s="74">
        <v>32304.291229999999</v>
      </c>
      <c r="M68" s="74">
        <v>981358</v>
      </c>
      <c r="N68" s="74">
        <v>1013662.29123</v>
      </c>
      <c r="O68" s="75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4670361.3326899996</v>
      </c>
      <c r="E69" s="74">
        <v>273793.53846000001</v>
      </c>
      <c r="F69" s="74">
        <v>938296.72752000112</v>
      </c>
      <c r="G69" s="74">
        <v>3370.7498800000003</v>
      </c>
      <c r="H69" s="74">
        <v>10375948.153349997</v>
      </c>
      <c r="I69" s="74">
        <v>2339.80825</v>
      </c>
      <c r="J69" s="74">
        <v>124348.875</v>
      </c>
      <c r="K69" s="74">
        <v>126688.68325</v>
      </c>
      <c r="L69" s="74">
        <v>87988.155399999989</v>
      </c>
      <c r="M69" s="74">
        <v>956458</v>
      </c>
      <c r="N69" s="74">
        <v>1044446.1554</v>
      </c>
      <c r="O69" s="75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6253802.3231899962</v>
      </c>
      <c r="D70" s="232">
        <v>6821950.7949599996</v>
      </c>
      <c r="E70" s="232">
        <v>482960.55312000017</v>
      </c>
      <c r="F70" s="232">
        <v>416732.07596999966</v>
      </c>
      <c r="G70" s="232">
        <v>38223.213960000001</v>
      </c>
      <c r="H70" s="232">
        <v>14013668.961199995</v>
      </c>
      <c r="I70" s="232">
        <v>8885.2564600000005</v>
      </c>
      <c r="J70" s="232">
        <v>192240.16224999999</v>
      </c>
      <c r="K70" s="232">
        <v>201125.41871</v>
      </c>
      <c r="L70" s="232">
        <v>118938.58834</v>
      </c>
      <c r="M70" s="232">
        <v>1316530</v>
      </c>
      <c r="N70" s="232">
        <v>1435468.58834</v>
      </c>
      <c r="O70" s="233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1370144.5211</v>
      </c>
      <c r="D71" s="74">
        <v>1516380.5593699997</v>
      </c>
      <c r="E71" s="74">
        <v>68009.246969999993</v>
      </c>
      <c r="F71" s="74">
        <v>797570.55013999972</v>
      </c>
      <c r="G71" s="74">
        <v>409.78805</v>
      </c>
      <c r="H71" s="74">
        <v>3752514.6656299992</v>
      </c>
      <c r="I71" s="74">
        <v>59.652500000000003</v>
      </c>
      <c r="J71" s="74">
        <v>5694.7608700000001</v>
      </c>
      <c r="K71" s="74">
        <v>5754.4133700000002</v>
      </c>
      <c r="L71" s="74">
        <v>57731.241450000001</v>
      </c>
      <c r="M71" s="74">
        <v>561000</v>
      </c>
      <c r="N71" s="74">
        <v>618731.24144999997</v>
      </c>
      <c r="O71" s="75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2534607.91408</v>
      </c>
      <c r="D72" s="74">
        <v>3546932.6613699999</v>
      </c>
      <c r="E72" s="74">
        <v>178589.91693000001</v>
      </c>
      <c r="F72" s="74">
        <v>229323.83153000008</v>
      </c>
      <c r="G72" s="74">
        <v>1302.0995400000002</v>
      </c>
      <c r="H72" s="74">
        <v>6490756.4234499997</v>
      </c>
      <c r="I72" s="74">
        <v>732.75775999999996</v>
      </c>
      <c r="J72" s="74">
        <v>46339.029699999992</v>
      </c>
      <c r="K72" s="74">
        <v>47071.787459999992</v>
      </c>
      <c r="L72" s="74">
        <v>65332.919479999997</v>
      </c>
      <c r="M72" s="74">
        <v>933953.09199999995</v>
      </c>
      <c r="N72" s="74">
        <v>999286.01147999999</v>
      </c>
      <c r="O72" s="75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5043446.55437</v>
      </c>
      <c r="D73" s="74">
        <v>5325823.5259699989</v>
      </c>
      <c r="E73" s="74">
        <v>271012.35391999997</v>
      </c>
      <c r="F73" s="74">
        <v>1056560.1362699997</v>
      </c>
      <c r="G73" s="74">
        <v>1849.4993899999999</v>
      </c>
      <c r="H73" s="74">
        <v>11698692.069919998</v>
      </c>
      <c r="I73" s="74">
        <v>960.24486999999999</v>
      </c>
      <c r="J73" s="74">
        <v>53895.402930000004</v>
      </c>
      <c r="K73" s="74">
        <v>54855.647800000006</v>
      </c>
      <c r="L73" s="74">
        <v>75251.589000000007</v>
      </c>
      <c r="M73" s="74">
        <v>1133953.0919999999</v>
      </c>
      <c r="N73" s="74">
        <v>1209204.6809999999</v>
      </c>
      <c r="O73" s="75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6570557.3140999991</v>
      </c>
      <c r="D74" s="232">
        <v>7770645.6968299998</v>
      </c>
      <c r="E74" s="232">
        <v>455707.13682999997</v>
      </c>
      <c r="F74" s="232">
        <v>443102.89715999924</v>
      </c>
      <c r="G74" s="232">
        <v>3715.0359699999999</v>
      </c>
      <c r="H74" s="232">
        <f t="shared" ref="H74:H76" si="0">SUM(C74:G74)</f>
        <v>15243728.080889998</v>
      </c>
      <c r="I74" s="232">
        <v>2350.9009000000001</v>
      </c>
      <c r="J74" s="232">
        <v>149753.74503000002</v>
      </c>
      <c r="K74" s="232">
        <f t="shared" ref="K74:K76" si="1">SUM(I74:J74)</f>
        <v>152104.64593000003</v>
      </c>
      <c r="L74" s="232">
        <v>82686.961230000001</v>
      </c>
      <c r="M74" s="232">
        <v>1162335.2333200001</v>
      </c>
      <c r="N74" s="232">
        <f t="shared" ref="N74:N76" si="2">SUM(L74:M74)</f>
        <v>1245022.1945500001</v>
      </c>
      <c r="O74" s="233">
        <f t="shared" ref="O74:O76" si="3">SUM(H74,K74,N74)</f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1610876.8380099998</v>
      </c>
      <c r="D75" s="74">
        <v>1529153.6028300002</v>
      </c>
      <c r="E75" s="74">
        <v>71199.635370000004</v>
      </c>
      <c r="F75" s="74">
        <v>834784.66807000013</v>
      </c>
      <c r="G75" s="74">
        <v>1022.12423</v>
      </c>
      <c r="H75" s="74">
        <f t="shared" si="0"/>
        <v>4047036.8685100004</v>
      </c>
      <c r="I75" s="74">
        <v>200.99336</v>
      </c>
      <c r="J75" s="74">
        <v>6246.5330400000003</v>
      </c>
      <c r="K75" s="74">
        <f t="shared" si="1"/>
        <v>6447.5264000000006</v>
      </c>
      <c r="L75" s="74">
        <v>2751.9709600000001</v>
      </c>
      <c r="M75" s="74">
        <v>497708</v>
      </c>
      <c r="N75" s="74">
        <f t="shared" si="2"/>
        <v>500459.97096000001</v>
      </c>
      <c r="O75" s="75">
        <f t="shared" si="3"/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198</v>
      </c>
      <c r="C76" s="74">
        <v>2793336.8265800001</v>
      </c>
      <c r="D76" s="74">
        <v>3248733.94582</v>
      </c>
      <c r="E76" s="74">
        <v>153845.65518</v>
      </c>
      <c r="F76" s="74">
        <v>175556.22033999953</v>
      </c>
      <c r="G76" s="74">
        <v>2664.24098</v>
      </c>
      <c r="H76" s="74">
        <f t="shared" si="0"/>
        <v>6374136.8888999997</v>
      </c>
      <c r="I76" s="74">
        <v>12594.601409999999</v>
      </c>
      <c r="J76" s="74">
        <v>28056.952870000001</v>
      </c>
      <c r="K76" s="74">
        <f t="shared" si="1"/>
        <v>40651.554279999997</v>
      </c>
      <c r="L76" s="74">
        <v>65989.551139999996</v>
      </c>
      <c r="M76" s="74">
        <v>1178624</v>
      </c>
      <c r="N76" s="74">
        <f t="shared" si="2"/>
        <v>1244613.5511400001</v>
      </c>
      <c r="O76" s="75">
        <f t="shared" si="3"/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199</v>
      </c>
      <c r="C77" s="74">
        <v>5455513.4812199995</v>
      </c>
      <c r="D77" s="74">
        <v>5183915.5974799991</v>
      </c>
      <c r="E77" s="74">
        <v>247558.33224999998</v>
      </c>
      <c r="F77" s="74">
        <v>940055.72470999975</v>
      </c>
      <c r="G77" s="74">
        <v>3137.6605799999998</v>
      </c>
      <c r="H77" s="74">
        <v>11830180.796239996</v>
      </c>
      <c r="I77" s="74">
        <v>14382.014740000001</v>
      </c>
      <c r="J77" s="74">
        <v>45715.32043</v>
      </c>
      <c r="K77" s="74">
        <v>60097.335169999998</v>
      </c>
      <c r="L77" s="74">
        <v>74992.874750000003</v>
      </c>
      <c r="M77" s="74">
        <v>1178624</v>
      </c>
      <c r="N77" s="74">
        <v>1253616.87475</v>
      </c>
      <c r="O77" s="75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202</v>
      </c>
      <c r="C78" s="232">
        <v>7309835.2339999992</v>
      </c>
      <c r="D78" s="232">
        <v>7651520.3588299993</v>
      </c>
      <c r="E78" s="232">
        <v>439362.48152999999</v>
      </c>
      <c r="F78" s="232">
        <v>247075.89910000004</v>
      </c>
      <c r="G78" s="232">
        <v>4124.6017499999998</v>
      </c>
      <c r="H78" s="232">
        <f t="shared" ref="H78" si="4">SUM(C78:G78)</f>
        <v>15651918.575209998</v>
      </c>
      <c r="I78" s="232">
        <v>15465.331269999999</v>
      </c>
      <c r="J78" s="232">
        <v>122866.4636</v>
      </c>
      <c r="K78" s="232">
        <f t="shared" ref="K78" si="5">SUM(I78:J78)</f>
        <v>138331.79487000001</v>
      </c>
      <c r="L78" s="232">
        <v>83416.933619999996</v>
      </c>
      <c r="M78" s="232">
        <v>1457896.5279999999</v>
      </c>
      <c r="N78" s="232">
        <f t="shared" ref="N78" si="6">SUM(L78:M78)</f>
        <v>1541313.46162</v>
      </c>
      <c r="O78" s="233">
        <f t="shared" ref="O78" si="7">SUM(H78,K78,N78)</f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3.9" customHeight="1" x14ac:dyDescent="0.25">
      <c r="A79" s="7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</row>
    <row r="80" spans="1:255" x14ac:dyDescent="0.3">
      <c r="B80" s="293" t="s">
        <v>149</v>
      </c>
      <c r="C80" s="293"/>
    </row>
  </sheetData>
  <mergeCells count="1">
    <mergeCell ref="B80:C80"/>
  </mergeCells>
  <phoneticPr fontId="0" type="noConversion"/>
  <hyperlinks>
    <hyperlink ref="B80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85" zoomScaleNormal="85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ht="15.6" x14ac:dyDescent="0.2">
      <c r="A1" s="158"/>
      <c r="B1" s="206" t="s">
        <v>77</v>
      </c>
      <c r="C1" s="210"/>
      <c r="D1" s="210"/>
      <c r="E1" s="210"/>
      <c r="F1" s="210"/>
      <c r="G1" s="210"/>
      <c r="H1" s="210"/>
      <c r="I1" s="207" t="str">
        <f>Índice!B8</f>
        <v>4º Trimestre 2018</v>
      </c>
    </row>
    <row r="2" spans="1:9" ht="17.399999999999999" x14ac:dyDescent="0.2">
      <c r="A2" s="158"/>
      <c r="B2" s="290" t="s">
        <v>136</v>
      </c>
      <c r="C2" s="290"/>
      <c r="D2" s="290"/>
      <c r="E2" s="290"/>
      <c r="F2" s="290"/>
      <c r="G2" s="290"/>
      <c r="H2" s="290"/>
      <c r="I2" s="29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91" t="s">
        <v>112</v>
      </c>
      <c r="C6" s="292"/>
      <c r="D6" s="90"/>
      <c r="E6" s="182">
        <f>SUM('[1]consolidado GV-DDFF'!E6:E10)</f>
        <v>15651918.575209998</v>
      </c>
      <c r="F6"/>
      <c r="G6" s="182">
        <f>SUM('[1]consolidado GV-DDFF'!P6:P10)</f>
        <v>15243728.080889998</v>
      </c>
      <c r="H6"/>
      <c r="I6" s="227">
        <f t="shared" ref="I6:I17" si="0">IF(E6=0," ",(+E6/G6-1)*100)</f>
        <v>2.6777602706762993</v>
      </c>
    </row>
    <row r="7" spans="1:9" ht="19.5" customHeight="1" x14ac:dyDescent="0.25">
      <c r="A7" s="90"/>
      <c r="B7" s="282" t="s">
        <v>113</v>
      </c>
      <c r="C7" s="283"/>
      <c r="D7" s="90"/>
      <c r="E7" s="183">
        <f>SUM(E8:E11)</f>
        <v>13689051.199520003</v>
      </c>
      <c r="F7"/>
      <c r="G7" s="183">
        <f>SUM(G8:G11)</f>
        <v>13711106.521400001</v>
      </c>
      <c r="H7"/>
      <c r="I7" s="226">
        <f t="shared" si="0"/>
        <v>-0.16085734470500102</v>
      </c>
    </row>
    <row r="8" spans="1:9" ht="13.2" x14ac:dyDescent="0.25">
      <c r="A8" s="90"/>
      <c r="B8" s="162"/>
      <c r="C8" s="163" t="s">
        <v>114</v>
      </c>
      <c r="D8" s="90"/>
      <c r="E8" s="184">
        <f>'[1]consolidado GV-DDFF'!E21</f>
        <v>2418719.4115999998</v>
      </c>
      <c r="F8"/>
      <c r="G8" s="184">
        <f>'[1]consolidado GV-DDFF'!P21</f>
        <v>2383998.1724399999</v>
      </c>
      <c r="H8"/>
      <c r="I8" s="201">
        <f t="shared" si="0"/>
        <v>1.4564289336037151</v>
      </c>
    </row>
    <row r="9" spans="1:9" ht="13.2" x14ac:dyDescent="0.25">
      <c r="A9" s="90"/>
      <c r="B9" s="162"/>
      <c r="C9" s="163" t="s">
        <v>129</v>
      </c>
      <c r="D9" s="90"/>
      <c r="E9" s="184">
        <f>'[1]consolidado GV-DDFF'!E22</f>
        <v>4104193.3244500002</v>
      </c>
      <c r="F9"/>
      <c r="G9" s="184">
        <f>'[1]consolidado GV-DDFF'!P22</f>
        <v>4051150.4326199996</v>
      </c>
      <c r="H9"/>
      <c r="I9" s="201">
        <f t="shared" si="0"/>
        <v>1.3093291081688108</v>
      </c>
    </row>
    <row r="10" spans="1:9" ht="13.2" x14ac:dyDescent="0.25">
      <c r="A10" s="90"/>
      <c r="B10" s="162"/>
      <c r="C10" s="163" t="s">
        <v>115</v>
      </c>
      <c r="D10" s="90"/>
      <c r="E10" s="184">
        <f>'[1]consolidado GV-DDFF'!E23</f>
        <v>218889.81821</v>
      </c>
      <c r="F10"/>
      <c r="G10" s="184">
        <f>'[1]consolidado GV-DDFF'!P23</f>
        <v>227407.75625000001</v>
      </c>
      <c r="H10"/>
      <c r="I10" s="201">
        <f t="shared" si="0"/>
        <v>-3.7456673336312418</v>
      </c>
    </row>
    <row r="11" spans="1:9" ht="13.2" x14ac:dyDescent="0.25">
      <c r="A11" s="90"/>
      <c r="B11" s="162"/>
      <c r="C11" s="163" t="s">
        <v>116</v>
      </c>
      <c r="D11" s="90"/>
      <c r="E11" s="184">
        <f>'[1]consolidado GV-DDFF'!E24</f>
        <v>6947248.6452600025</v>
      </c>
      <c r="F11"/>
      <c r="G11" s="184">
        <f>'[1]consolidado GV-DDFF'!P24</f>
        <v>7048550.1600900013</v>
      </c>
      <c r="H11"/>
      <c r="I11" s="201">
        <f t="shared" si="0"/>
        <v>-1.4371964805412585</v>
      </c>
    </row>
    <row r="12" spans="1:9" ht="19.5" customHeight="1" x14ac:dyDescent="0.25">
      <c r="A12" s="90"/>
      <c r="B12" s="282" t="s">
        <v>117</v>
      </c>
      <c r="C12" s="283"/>
      <c r="D12" s="90"/>
      <c r="E12" s="183">
        <f>+E6-E7</f>
        <v>1962867.3756899945</v>
      </c>
      <c r="F12"/>
      <c r="G12" s="183">
        <f>+G6-G7</f>
        <v>1532621.5594899971</v>
      </c>
      <c r="H12"/>
      <c r="I12" s="226">
        <f t="shared" si="0"/>
        <v>28.072541035059452</v>
      </c>
    </row>
    <row r="13" spans="1:9" ht="19.5" customHeight="1" x14ac:dyDescent="0.25">
      <c r="A13" s="90"/>
      <c r="B13" s="282" t="s">
        <v>118</v>
      </c>
      <c r="C13" s="283"/>
      <c r="D13" s="90"/>
      <c r="E13" s="185">
        <f>SUM('[1]consolidado GV-DDFF'!E11:E12)</f>
        <v>138331.79487000001</v>
      </c>
      <c r="F13"/>
      <c r="G13" s="185">
        <f>SUM('[1]consolidado GV-DDFF'!P11:P12)</f>
        <v>152104.64593000003</v>
      </c>
      <c r="H13"/>
      <c r="I13" s="226">
        <f t="shared" si="0"/>
        <v>-9.0548523194606485</v>
      </c>
    </row>
    <row r="14" spans="1:9" ht="19.5" customHeight="1" x14ac:dyDescent="0.25">
      <c r="A14" s="90"/>
      <c r="B14" s="282" t="s">
        <v>119</v>
      </c>
      <c r="C14" s="283"/>
      <c r="D14" s="90"/>
      <c r="E14" s="185">
        <f>SUM(E15:E16)</f>
        <v>1268966.83513</v>
      </c>
      <c r="F14"/>
      <c r="G14" s="185">
        <f>+G15+G16</f>
        <v>1274698.1792899999</v>
      </c>
      <c r="H14"/>
      <c r="I14" s="226">
        <f t="shared" si="0"/>
        <v>-0.44962362487974694</v>
      </c>
    </row>
    <row r="15" spans="1:9" ht="13.2" x14ac:dyDescent="0.25">
      <c r="A15" s="90"/>
      <c r="B15" s="161"/>
      <c r="C15" s="163" t="s">
        <v>120</v>
      </c>
      <c r="D15" s="90"/>
      <c r="E15" s="184">
        <f>'[1]consolidado GV-DDFF'!E25</f>
        <v>422584.69173000002</v>
      </c>
      <c r="F15"/>
      <c r="G15" s="184">
        <f>'[1]consolidado GV-DDFF'!P25</f>
        <v>394642.26957999996</v>
      </c>
      <c r="H15"/>
      <c r="I15" s="201">
        <f t="shared" si="0"/>
        <v>7.0804433036881553</v>
      </c>
    </row>
    <row r="16" spans="1:9" ht="13.2" x14ac:dyDescent="0.25">
      <c r="A16" s="90"/>
      <c r="B16" s="161"/>
      <c r="C16" s="163" t="s">
        <v>130</v>
      </c>
      <c r="D16" s="90"/>
      <c r="E16" s="184">
        <f>'[1]consolidado GV-DDFF'!E26</f>
        <v>846382.14340000006</v>
      </c>
      <c r="F16"/>
      <c r="G16" s="184">
        <f>'[1]consolidado GV-DDFF'!P26</f>
        <v>880055.90970999992</v>
      </c>
      <c r="H16"/>
      <c r="I16" s="201">
        <f t="shared" si="0"/>
        <v>-3.8263212528277024</v>
      </c>
    </row>
    <row r="17" spans="1:11" ht="19.5" customHeight="1" x14ac:dyDescent="0.25">
      <c r="A17" s="90"/>
      <c r="B17" s="284" t="s">
        <v>160</v>
      </c>
      <c r="C17" s="285"/>
      <c r="D17" s="90"/>
      <c r="E17" s="183">
        <f>+E12+E13-E14</f>
        <v>832232.33542999439</v>
      </c>
      <c r="F17"/>
      <c r="G17" s="183">
        <f>+G12+G13-G14</f>
        <v>410028.02612999734</v>
      </c>
      <c r="H17"/>
      <c r="I17" s="226">
        <f t="shared" si="0"/>
        <v>102.96962217069017</v>
      </c>
      <c r="J17" s="190"/>
      <c r="K17" s="189"/>
    </row>
    <row r="18" spans="1:11" ht="19.5" customHeight="1" x14ac:dyDescent="0.25">
      <c r="A18" s="90"/>
      <c r="B18" s="282" t="s">
        <v>121</v>
      </c>
      <c r="C18" s="283"/>
      <c r="D18" s="90"/>
      <c r="E18" s="183">
        <f>+E19-E20</f>
        <v>-127440.04712999999</v>
      </c>
      <c r="F18"/>
      <c r="G18" s="183">
        <f>+G19-G20</f>
        <v>-153015.36213999998</v>
      </c>
      <c r="H18"/>
      <c r="I18" s="226" t="s">
        <v>200</v>
      </c>
    </row>
    <row r="19" spans="1:11" ht="13.2" x14ac:dyDescent="0.25">
      <c r="A19" s="90"/>
      <c r="B19" s="161"/>
      <c r="C19" s="163" t="s">
        <v>122</v>
      </c>
      <c r="D19" s="90"/>
      <c r="E19" s="184">
        <f>'[1]consolidado GV-DDFF'!E13</f>
        <v>83416.933619999996</v>
      </c>
      <c r="F19"/>
      <c r="G19" s="184">
        <f>'[1]consolidado GV-DDFF'!P13</f>
        <v>82686.961230000001</v>
      </c>
      <c r="H19"/>
      <c r="I19" s="201">
        <f t="shared" ref="I19:I27" si="1">IF(E19=0," ",(+E19/G19-1)*100)</f>
        <v>0.88281438710695603</v>
      </c>
    </row>
    <row r="20" spans="1:11" ht="13.2" x14ac:dyDescent="0.25">
      <c r="A20" s="90"/>
      <c r="B20" s="161"/>
      <c r="C20" s="163" t="s">
        <v>123</v>
      </c>
      <c r="D20" s="90"/>
      <c r="E20" s="184">
        <f>'[1]consolidado GV-DDFF'!E27</f>
        <v>210856.98074999999</v>
      </c>
      <c r="F20"/>
      <c r="G20" s="184">
        <f>'[1]consolidado GV-DDFF'!P27</f>
        <v>235702.32337</v>
      </c>
      <c r="H20"/>
      <c r="I20" s="201">
        <f t="shared" si="1"/>
        <v>-10.540983332183096</v>
      </c>
    </row>
    <row r="21" spans="1:11" ht="19.5" customHeight="1" x14ac:dyDescent="0.25">
      <c r="A21" s="90"/>
      <c r="B21" s="282" t="s">
        <v>124</v>
      </c>
      <c r="C21" s="283"/>
      <c r="D21" s="90"/>
      <c r="E21" s="183">
        <f>+E22-E23</f>
        <v>-25553.724050000077</v>
      </c>
      <c r="F21"/>
      <c r="G21" s="183">
        <f>+G22-G23</f>
        <v>254363.21166000003</v>
      </c>
      <c r="H21"/>
      <c r="I21" s="226">
        <f t="shared" si="1"/>
        <v>-110.04615560687172</v>
      </c>
    </row>
    <row r="22" spans="1:11" ht="13.2" x14ac:dyDescent="0.25">
      <c r="A22" s="90"/>
      <c r="B22" s="161"/>
      <c r="C22" s="163" t="s">
        <v>125</v>
      </c>
      <c r="D22" s="90"/>
      <c r="E22" s="184">
        <f>'[1]consolidado GV-DDFF'!E14</f>
        <v>1457896.5279999999</v>
      </c>
      <c r="F22"/>
      <c r="G22" s="184">
        <f>'[1]consolidado GV-DDFF'!P14</f>
        <v>1162335.2333200001</v>
      </c>
      <c r="H22"/>
      <c r="I22" s="201">
        <f t="shared" si="1"/>
        <v>25.42823156412306</v>
      </c>
    </row>
    <row r="23" spans="1:11" ht="13.2" x14ac:dyDescent="0.25">
      <c r="A23" s="90"/>
      <c r="B23" s="161"/>
      <c r="C23" s="163" t="s">
        <v>131</v>
      </c>
      <c r="D23" s="90"/>
      <c r="E23" s="186">
        <f>'[1]consolidado GV-DDFF'!E28</f>
        <v>1483450.25205</v>
      </c>
      <c r="F23"/>
      <c r="G23" s="186">
        <f>'[1]consolidado GV-DDFF'!P28</f>
        <v>907972.02166000009</v>
      </c>
      <c r="H23"/>
      <c r="I23" s="201">
        <f t="shared" si="1"/>
        <v>63.380612690893457</v>
      </c>
    </row>
    <row r="24" spans="1:11" ht="19.5" customHeight="1" x14ac:dyDescent="0.25">
      <c r="A24" s="90"/>
      <c r="B24" s="282" t="s">
        <v>156</v>
      </c>
      <c r="C24" s="283"/>
      <c r="D24" s="90"/>
      <c r="E24" s="183">
        <f>+E17+E21+E18</f>
        <v>679238.56424999435</v>
      </c>
      <c r="F24"/>
      <c r="G24" s="183">
        <f>+G17+G21+G18</f>
        <v>511375.87564999738</v>
      </c>
      <c r="H24"/>
      <c r="I24" s="226">
        <f t="shared" si="1"/>
        <v>32.825695656180656</v>
      </c>
    </row>
    <row r="25" spans="1:11" ht="13.2" x14ac:dyDescent="0.25">
      <c r="A25" s="90"/>
      <c r="B25" s="161"/>
      <c r="C25" s="163" t="s">
        <v>127</v>
      </c>
      <c r="D25" s="90"/>
      <c r="E25" s="184">
        <f>'[1]Magnitudes presupuestarias GV'!E25+'[1]Magnitudes presupuestarias DDFF'!E25</f>
        <v>1249736.211570004</v>
      </c>
      <c r="F25"/>
      <c r="G25" s="184">
        <f>'[1]Magnitudes presupuestarias GV'!G25+'[1]Magnitudes presupuestarias DDFF'!G25</f>
        <v>1240932.5923400018</v>
      </c>
      <c r="H25"/>
      <c r="I25" s="201">
        <f t="shared" si="1"/>
        <v>0.70943573279844685</v>
      </c>
    </row>
    <row r="26" spans="1:11" ht="13.2" x14ac:dyDescent="0.25">
      <c r="A26" s="90"/>
      <c r="B26" s="161"/>
      <c r="C26" s="163" t="s">
        <v>128</v>
      </c>
      <c r="D26" s="90"/>
      <c r="E26" s="184">
        <f>'[1]Magnitudes presupuestarias GV'!E26+'[1]Magnitudes presupuestarias DDFF'!E26</f>
        <v>703428.23224999756</v>
      </c>
      <c r="F26"/>
      <c r="G26" s="184">
        <f>'[1]Magnitudes presupuestarias GV'!G26+'[1]Magnitudes presupuestarias DDFF'!G26</f>
        <v>674811.94914999977</v>
      </c>
      <c r="H26"/>
      <c r="I26" s="201">
        <f t="shared" si="1"/>
        <v>4.2406307618060302</v>
      </c>
    </row>
    <row r="27" spans="1:11" ht="30" customHeight="1" x14ac:dyDescent="0.25">
      <c r="A27" s="90"/>
      <c r="B27" s="288" t="s">
        <v>139</v>
      </c>
      <c r="C27" s="289"/>
      <c r="D27" s="90"/>
      <c r="E27" s="187">
        <f>+E24+E25-E26</f>
        <v>1225546.5435700007</v>
      </c>
      <c r="F27"/>
      <c r="G27" s="187">
        <f>+G24+G25-G26</f>
        <v>1077496.5188399996</v>
      </c>
      <c r="H27"/>
      <c r="I27" s="251">
        <f t="shared" si="1"/>
        <v>13.740185897712909</v>
      </c>
    </row>
    <row r="28" spans="1:11" ht="15.75" customHeight="1" x14ac:dyDescent="0.2">
      <c r="B28" s="286"/>
      <c r="C28" s="287"/>
      <c r="D28" s="287"/>
      <c r="E28" s="287"/>
      <c r="F28" s="287"/>
      <c r="G28" s="287"/>
      <c r="H28" s="287"/>
      <c r="I28" s="287"/>
      <c r="J28" s="228"/>
    </row>
    <row r="29" spans="1:11" ht="18.75" customHeight="1" x14ac:dyDescent="0.2">
      <c r="C29" s="296" t="s">
        <v>149</v>
      </c>
      <c r="D29" s="29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="85" zoomScaleNormal="85" workbookViewId="0">
      <selection activeCell="B2" sqref="B2:U2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4" customFormat="1" ht="15" x14ac:dyDescent="0.25">
      <c r="B1" s="25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4º Trimestre 2018</v>
      </c>
    </row>
    <row r="2" spans="2:26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6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6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6" ht="25.5" customHeight="1" x14ac:dyDescent="0.25">
      <c r="B5" s="265" t="s">
        <v>34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184</v>
      </c>
      <c r="T5" s="266"/>
      <c r="U5" s="267"/>
    </row>
    <row r="6" spans="2:26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2018</v>
      </c>
      <c r="O6" s="276"/>
      <c r="P6" s="277">
        <v>2017</v>
      </c>
      <c r="Q6" s="278"/>
      <c r="R6"/>
      <c r="S6" s="268"/>
      <c r="T6" s="269"/>
      <c r="U6" s="270"/>
    </row>
    <row r="7" spans="2:26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2093090.5649999999</v>
      </c>
      <c r="G9" s="34">
        <v>2043783.91</v>
      </c>
      <c r="H9" s="37">
        <v>2043741.912</v>
      </c>
      <c r="I9" s="249"/>
      <c r="J9" s="31">
        <v>2061297.8981500003</v>
      </c>
      <c r="K9" s="34">
        <v>2020970.7442599998</v>
      </c>
      <c r="L9" s="37">
        <v>2020944.7326399996</v>
      </c>
      <c r="M9"/>
      <c r="N9" s="40">
        <f t="shared" ref="N9:O16" si="0">IF(+$F9=0," ",+G9/$F9*100)</f>
        <v>97.644313350578784</v>
      </c>
      <c r="O9" s="41">
        <f t="shared" si="0"/>
        <v>97.642306843994589</v>
      </c>
      <c r="P9" s="41">
        <f t="shared" ref="P9:Q14" si="1">IF(+$J9=0," ",+K9/$J9*100)</f>
        <v>98.043603793212341</v>
      </c>
      <c r="Q9" s="42">
        <f t="shared" si="1"/>
        <v>98.04234188827256</v>
      </c>
      <c r="R9"/>
      <c r="S9" s="40">
        <f t="shared" ref="S9:U16" si="2">IF(+J9=0," ",(+F9/J9-1)*100)</f>
        <v>1.5423615809502023</v>
      </c>
      <c r="T9" s="41">
        <f t="shared" si="2"/>
        <v>1.1288221665154863</v>
      </c>
      <c r="U9" s="42">
        <f t="shared" si="2"/>
        <v>1.1280456606163503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3589178.753</v>
      </c>
      <c r="G10" s="34">
        <v>3524471.1359999999</v>
      </c>
      <c r="H10" s="37">
        <v>3221836.2340000002</v>
      </c>
      <c r="I10" s="249"/>
      <c r="J10" s="31">
        <v>3507149.1818200001</v>
      </c>
      <c r="K10" s="34">
        <v>3448880.7535499996</v>
      </c>
      <c r="L10" s="37">
        <v>3122887.8391</v>
      </c>
      <c r="M10"/>
      <c r="N10" s="40">
        <f t="shared" si="0"/>
        <v>98.197146995091444</v>
      </c>
      <c r="O10" s="41">
        <f t="shared" si="0"/>
        <v>89.765276563811199</v>
      </c>
      <c r="P10" s="41">
        <f t="shared" si="1"/>
        <v>98.338581416152863</v>
      </c>
      <c r="Q10" s="42">
        <f t="shared" si="1"/>
        <v>89.043484528348699</v>
      </c>
      <c r="R10"/>
      <c r="S10" s="40">
        <f t="shared" si="2"/>
        <v>2.3389244918698093</v>
      </c>
      <c r="T10" s="41">
        <f t="shared" si="2"/>
        <v>2.1917366198351163</v>
      </c>
      <c r="U10" s="42">
        <f t="shared" si="2"/>
        <v>3.1684901923508368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195287.42499999999</v>
      </c>
      <c r="G11" s="34">
        <v>180110.524</v>
      </c>
      <c r="H11" s="37">
        <v>180046.99900000001</v>
      </c>
      <c r="I11" s="249"/>
      <c r="J11" s="31">
        <v>186936.54053999999</v>
      </c>
      <c r="K11" s="34">
        <v>185398.24828</v>
      </c>
      <c r="L11" s="37">
        <v>185371.83594000002</v>
      </c>
      <c r="M11"/>
      <c r="N11" s="40">
        <f t="shared" si="0"/>
        <v>92.228428942621377</v>
      </c>
      <c r="O11" s="41">
        <f t="shared" si="0"/>
        <v>92.195899966421308</v>
      </c>
      <c r="P11" s="41">
        <f t="shared" si="1"/>
        <v>99.177104564171159</v>
      </c>
      <c r="Q11" s="42">
        <f t="shared" si="1"/>
        <v>99.162975523415582</v>
      </c>
      <c r="R11"/>
      <c r="S11" s="122">
        <f t="shared" si="2"/>
        <v>4.4672295934636175</v>
      </c>
      <c r="T11" s="123">
        <f>IF(+AA11&gt;10000,"-",(+G11/K11-1)*100)</f>
        <v>-2.8520896659250727</v>
      </c>
      <c r="U11" s="124">
        <f>IF(+AC11&gt;10000,"-",(+H11/L11-1)*100)</f>
        <v>-2.8725166975869576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3535432.95</v>
      </c>
      <c r="G12" s="34">
        <v>3383589.102</v>
      </c>
      <c r="H12" s="37">
        <v>3181511.3360000001</v>
      </c>
      <c r="I12" s="249"/>
      <c r="J12" s="31">
        <v>3600821.0038900003</v>
      </c>
      <c r="K12" s="34">
        <v>3509834.6214099997</v>
      </c>
      <c r="L12" s="37">
        <v>3293817.6753099998</v>
      </c>
      <c r="M12"/>
      <c r="N12" s="40">
        <f t="shared" si="0"/>
        <v>95.705084776109246</v>
      </c>
      <c r="O12" s="41">
        <f t="shared" si="0"/>
        <v>89.989299217228819</v>
      </c>
      <c r="P12" s="41">
        <f t="shared" si="1"/>
        <v>97.473176745478114</v>
      </c>
      <c r="Q12" s="42">
        <f t="shared" si="1"/>
        <v>91.474074155634455</v>
      </c>
      <c r="R12"/>
      <c r="S12" s="40">
        <f t="shared" si="2"/>
        <v>-1.8159206975120634</v>
      </c>
      <c r="T12" s="41">
        <f t="shared" si="2"/>
        <v>-3.5969079181082164</v>
      </c>
      <c r="U12" s="42">
        <f t="shared" si="2"/>
        <v>-3.409610075015157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309988.83100000001</v>
      </c>
      <c r="G13" s="34">
        <v>178621.628</v>
      </c>
      <c r="H13" s="37">
        <v>133507.80300000001</v>
      </c>
      <c r="I13" s="249"/>
      <c r="J13" s="31">
        <v>497546.07818000001</v>
      </c>
      <c r="K13" s="34">
        <v>202005.91898999998</v>
      </c>
      <c r="L13" s="37">
        <v>147532.71998000002</v>
      </c>
      <c r="M13"/>
      <c r="N13" s="40">
        <f t="shared" si="0"/>
        <v>57.621956063313775</v>
      </c>
      <c r="O13" s="41">
        <f t="shared" si="0"/>
        <v>43.068584945242755</v>
      </c>
      <c r="P13" s="41">
        <f t="shared" si="1"/>
        <v>40.600444430981767</v>
      </c>
      <c r="Q13" s="42">
        <f t="shared" si="1"/>
        <v>29.652071727641331</v>
      </c>
      <c r="R13"/>
      <c r="S13" s="40">
        <f t="shared" si="2"/>
        <v>-37.696457756450528</v>
      </c>
      <c r="T13" s="41">
        <f t="shared" si="2"/>
        <v>-11.576042477823423</v>
      </c>
      <c r="U13" s="42">
        <f t="shared" si="2"/>
        <v>-9.50630950334358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742590.15500000003</v>
      </c>
      <c r="G14" s="34">
        <v>694347.19799999997</v>
      </c>
      <c r="H14" s="37">
        <v>474091.47200000001</v>
      </c>
      <c r="I14" s="249"/>
      <c r="J14" s="31">
        <v>732257.74856000009</v>
      </c>
      <c r="K14" s="34">
        <v>697675.08358999994</v>
      </c>
      <c r="L14" s="37">
        <v>479650.66424999991</v>
      </c>
      <c r="M14"/>
      <c r="N14" s="40">
        <f t="shared" si="0"/>
        <v>93.503420874196735</v>
      </c>
      <c r="O14" s="41">
        <f t="shared" si="0"/>
        <v>63.842951432610896</v>
      </c>
      <c r="P14" s="41">
        <f t="shared" si="1"/>
        <v>95.277255168960977</v>
      </c>
      <c r="Q14" s="42">
        <f t="shared" si="1"/>
        <v>65.50298241203221</v>
      </c>
      <c r="R14"/>
      <c r="S14" s="40">
        <f t="shared" si="2"/>
        <v>1.4110340874260219</v>
      </c>
      <c r="T14" s="41">
        <f t="shared" si="2"/>
        <v>-0.47699647991953364</v>
      </c>
      <c r="U14" s="42">
        <f t="shared" si="2"/>
        <v>-1.1590085585918009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110861.484</v>
      </c>
      <c r="G15" s="34">
        <v>97619.278000000006</v>
      </c>
      <c r="H15" s="37">
        <v>97199.758000000002</v>
      </c>
      <c r="I15" s="249"/>
      <c r="J15" s="31">
        <v>138657.84384000002</v>
      </c>
      <c r="K15" s="34">
        <v>104945.44999000001</v>
      </c>
      <c r="L15" s="37">
        <v>104530.63931</v>
      </c>
      <c r="M15"/>
      <c r="N15" s="40">
        <f t="shared" si="0"/>
        <v>88.05517883920804</v>
      </c>
      <c r="O15" s="41">
        <f t="shared" si="0"/>
        <v>87.676760668294861</v>
      </c>
      <c r="P15" s="41">
        <f>IF(+$F15=0," ",+K15/$J15*100)</f>
        <v>75.686630545833822</v>
      </c>
      <c r="Q15" s="42">
        <f>IF(+$F15=0," ",+L15/$J15*100)</f>
        <v>75.387469194039923</v>
      </c>
      <c r="R15"/>
      <c r="S15" s="40">
        <f t="shared" si="2"/>
        <v>-20.046727303847867</v>
      </c>
      <c r="T15" s="41">
        <f t="shared" si="2"/>
        <v>-6.9809334189315457</v>
      </c>
      <c r="U15" s="42">
        <f t="shared" si="2"/>
        <v>-7.0131411788836973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1215004.0490000001</v>
      </c>
      <c r="G16" s="34">
        <v>1215003.048</v>
      </c>
      <c r="H16" s="37">
        <v>1215003.048</v>
      </c>
      <c r="I16" s="249"/>
      <c r="J16" s="31">
        <v>788384.30799999996</v>
      </c>
      <c r="K16" s="34">
        <v>654023.30734000006</v>
      </c>
      <c r="L16" s="37">
        <v>654023.30734000006</v>
      </c>
      <c r="M16"/>
      <c r="N16" s="40">
        <f t="shared" si="0"/>
        <v>99.999917613443273</v>
      </c>
      <c r="O16" s="41">
        <f t="shared" si="0"/>
        <v>99.999917613443273</v>
      </c>
      <c r="P16" s="41">
        <f>IF(+$J16=0," ",+K16/$J16*100)</f>
        <v>82.957423264695436</v>
      </c>
      <c r="Q16" s="42">
        <f>IF(+$J16=0," ",+L16/$J16*100)</f>
        <v>82.957423264695436</v>
      </c>
      <c r="R16"/>
      <c r="S16" s="40">
        <f t="shared" si="2"/>
        <v>54.113170020121728</v>
      </c>
      <c r="T16" s="41">
        <f>IF(+K16=0," ",(+G16/K16-1)*100)</f>
        <v>85.773661942045962</v>
      </c>
      <c r="U16" s="42">
        <f>IF(+L16=0," ",(+H16/L16-1)*100)</f>
        <v>85.773661942045962</v>
      </c>
      <c r="X16" s="9"/>
    </row>
    <row r="17" spans="2:23" ht="5.0999999999999996" customHeight="1" x14ac:dyDescent="0.25">
      <c r="B17" s="26"/>
      <c r="C17" s="14"/>
      <c r="D17" s="24"/>
      <c r="E17"/>
      <c r="F17" s="258"/>
      <c r="G17" s="259"/>
      <c r="H17" s="38"/>
      <c r="I17" s="249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f>SUM(F9,F10,F11,F12,F13,F14,F15,F16)</f>
        <v>11791434.211999999</v>
      </c>
      <c r="G18" s="36">
        <f>SUM(G9,G10,G11,G12,G13,G14,G15,G16)</f>
        <v>11317545.824000003</v>
      </c>
      <c r="H18" s="39">
        <f>SUM(H9,H10,H11,H12,H13,H14,H15,H16)</f>
        <v>10546938.561999997</v>
      </c>
      <c r="I18" s="249"/>
      <c r="J18" s="33">
        <f>SUM(J9,J10,J11,J12,J13,J14,J15,J16)</f>
        <v>11513050.602980001</v>
      </c>
      <c r="K18" s="36">
        <f>SUM(K9,K10,K11,K12,K13,K14,K15,K16)</f>
        <v>10823734.127409998</v>
      </c>
      <c r="L18" s="39">
        <f>SUM(L9,L10,L11,L12,L13,L14,L15,L16)</f>
        <v>10008759.413869997</v>
      </c>
      <c r="M18"/>
      <c r="N18" s="46">
        <f>IF(+$F18=0," ",+G18/$F18*100)</f>
        <v>95.98107932012438</v>
      </c>
      <c r="O18" s="47">
        <f>IF(+$F18=0," ",+H18/$F18*100)</f>
        <v>89.445765225628833</v>
      </c>
      <c r="P18" s="47">
        <f>IF(+$J18=0," ",+K18/$J18*100)</f>
        <v>94.012738245139118</v>
      </c>
      <c r="Q18" s="48">
        <f>IF(+$J18=0," ",+L18/$J18*100)</f>
        <v>86.934034766418577</v>
      </c>
      <c r="R18"/>
      <c r="S18" s="46">
        <f>IF(+J18=0," ",(+F18/J18-1)*100)</f>
        <v>2.4179830230915744</v>
      </c>
      <c r="T18" s="47">
        <f>IF(+K18=0," ",(+G18/K18-1)*100)</f>
        <v>4.5623043838399324</v>
      </c>
      <c r="U18" s="48">
        <f>IF(+L18=0," ",(+H18/L18-1)*100)</f>
        <v>5.3770814730964345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f>SUM(F9,F10,F11,F12)</f>
        <v>9412989.693</v>
      </c>
      <c r="G20" s="34">
        <f>SUM(G9,G10,G11,G12)</f>
        <v>9131954.6720000003</v>
      </c>
      <c r="H20" s="37">
        <f>SUM(H9,H10,H11,H12)</f>
        <v>8627136.4809999987</v>
      </c>
      <c r="I20"/>
      <c r="J20" s="31">
        <f>SUM(J9,J10,J11,J12)</f>
        <v>9356204.624400001</v>
      </c>
      <c r="K20" s="34">
        <f>SUM(K9,K10,K11,K12)</f>
        <v>9165084.3674999997</v>
      </c>
      <c r="L20" s="37">
        <f>SUM(L9,L10,L11,L12)</f>
        <v>8623022.0829899982</v>
      </c>
      <c r="M20"/>
      <c r="N20" s="40">
        <f t="shared" ref="N20:O22" si="3">IF(+$F20=0," ",+G20/$F20*100)</f>
        <v>97.014391493395635</v>
      </c>
      <c r="O20" s="41">
        <f t="shared" si="3"/>
        <v>91.651396234031751</v>
      </c>
      <c r="P20" s="41">
        <f t="shared" ref="P20:Q22" si="4">IF(+$J20=0," ",+K20/$J20*100)</f>
        <v>97.957288616779721</v>
      </c>
      <c r="Q20" s="42">
        <f t="shared" si="4"/>
        <v>92.163675647944459</v>
      </c>
      <c r="R20"/>
      <c r="S20" s="40">
        <f t="shared" ref="S20:U22" si="5">IF(+J20=0," ",(+F20/J20-1)*100)</f>
        <v>0.60692418432053419</v>
      </c>
      <c r="T20" s="41">
        <f t="shared" si="5"/>
        <v>-0.36147725619940507</v>
      </c>
      <c r="U20" s="42">
        <f t="shared" si="5"/>
        <v>4.7714107309504428E-2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f>SUM(F13,F14)</f>
        <v>1052578.986</v>
      </c>
      <c r="G21" s="34">
        <f>SUM(G13,G14)</f>
        <v>872968.826</v>
      </c>
      <c r="H21" s="37">
        <f>SUM(H13,H14)</f>
        <v>607599.27500000002</v>
      </c>
      <c r="I21"/>
      <c r="J21" s="31">
        <f>SUM(J13,J14)</f>
        <v>1229803.8267400002</v>
      </c>
      <c r="K21" s="34">
        <f>SUM(K13,K14)</f>
        <v>899681.00257999985</v>
      </c>
      <c r="L21" s="37">
        <f>SUM(L13,L14)</f>
        <v>627183.38422999997</v>
      </c>
      <c r="M21"/>
      <c r="N21" s="40">
        <f t="shared" si="3"/>
        <v>82.936182235353868</v>
      </c>
      <c r="O21" s="41">
        <f t="shared" si="3"/>
        <v>57.724815247261638</v>
      </c>
      <c r="P21" s="41">
        <f t="shared" si="4"/>
        <v>73.156464715588058</v>
      </c>
      <c r="Q21" s="42">
        <f t="shared" si="4"/>
        <v>50.998652841449996</v>
      </c>
      <c r="R21"/>
      <c r="S21" s="40">
        <f t="shared" si="5"/>
        <v>-14.410822025964332</v>
      </c>
      <c r="T21" s="41">
        <f t="shared" si="5"/>
        <v>-2.9690719825580136</v>
      </c>
      <c r="U21" s="42">
        <f t="shared" si="5"/>
        <v>-3.1225491175987607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f>SUM(F15,F16)</f>
        <v>1325865.5330000001</v>
      </c>
      <c r="G22" s="34">
        <f>SUM(G15,G16)</f>
        <v>1312622.3259999999</v>
      </c>
      <c r="H22" s="37">
        <f>SUM(H15,H16)</f>
        <v>1312202.8059999999</v>
      </c>
      <c r="I22"/>
      <c r="J22" s="31">
        <f>SUM(J15,J16)</f>
        <v>927042.15183999995</v>
      </c>
      <c r="K22" s="34">
        <f>SUM(K15,K16)</f>
        <v>758968.75733000005</v>
      </c>
      <c r="L22" s="37">
        <f>SUM(L15,L16)</f>
        <v>758553.94665000006</v>
      </c>
      <c r="M22"/>
      <c r="N22" s="40">
        <f t="shared" si="3"/>
        <v>99.00116515058393</v>
      </c>
      <c r="O22" s="41">
        <f t="shared" si="3"/>
        <v>98.969523932861733</v>
      </c>
      <c r="P22" s="41">
        <f t="shared" si="4"/>
        <v>81.869929627643515</v>
      </c>
      <c r="Q22" s="42">
        <f t="shared" si="4"/>
        <v>81.825184016111535</v>
      </c>
      <c r="R22"/>
      <c r="S22" s="40">
        <f t="shared" si="5"/>
        <v>43.021062242791494</v>
      </c>
      <c r="T22" s="41">
        <f t="shared" si="5"/>
        <v>72.948136971766147</v>
      </c>
      <c r="U22" s="42">
        <f t="shared" si="5"/>
        <v>72.98740739469855</v>
      </c>
      <c r="W22" s="129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f>SUM(F20,F21,F22)</f>
        <v>11791434.211999999</v>
      </c>
      <c r="G24" s="52">
        <f>SUM(G20,G21,G22)</f>
        <v>11317545.823999999</v>
      </c>
      <c r="H24" s="53">
        <f>SUM(H20,H21,H22)</f>
        <v>10546938.561999999</v>
      </c>
      <c r="I24"/>
      <c r="J24" s="51">
        <f>SUM(J20:J23)</f>
        <v>11513050.602980001</v>
      </c>
      <c r="K24" s="52">
        <f t="shared" ref="K24:L24" si="6">SUM(K20:K23)</f>
        <v>10823734.12741</v>
      </c>
      <c r="L24" s="53">
        <f t="shared" si="6"/>
        <v>10008759.413869997</v>
      </c>
      <c r="M24"/>
      <c r="N24" s="54">
        <f>IF(+$F24=0," ",+G24/$F24*100)</f>
        <v>95.981079320124351</v>
      </c>
      <c r="O24" s="55">
        <f>IF(+$F24=0," ",+H24/$F24*100)</f>
        <v>89.445765225628847</v>
      </c>
      <c r="P24" s="55">
        <f>IF(+$J24=0," ",+K24/$J24*100)</f>
        <v>94.012738245139133</v>
      </c>
      <c r="Q24" s="56">
        <f>IF(+$J24=0," ",+L24/$J24*100)</f>
        <v>86.934034766418577</v>
      </c>
      <c r="R24"/>
      <c r="S24" s="54">
        <f>IF(+J24=0," ",(+F24/J24-1)*100)</f>
        <v>2.4179830230915744</v>
      </c>
      <c r="T24" s="55">
        <f>IF(+K24=0," ",(+G24/K24-1)*100)</f>
        <v>4.5623043838398658</v>
      </c>
      <c r="U24" s="56">
        <f>IF(+L24=0," ",(+H24/L24-1)*100)</f>
        <v>5.3770814730964567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2" t="s">
        <v>149</v>
      </c>
    </row>
    <row r="28" spans="2:23" x14ac:dyDescent="0.25">
      <c r="H28" s="118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="85" zoomScaleNormal="85" workbookViewId="0">
      <selection activeCell="B2" sqref="B2:U2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4" customFormat="1" ht="15.6" x14ac:dyDescent="0.25">
      <c r="B1" s="26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4º Trimestre 2018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4" s="4" customFormat="1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195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2018</v>
      </c>
      <c r="O6" s="276"/>
      <c r="P6" s="280">
        <v>2017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60"/>
      <c r="G9" s="261">
        <v>0</v>
      </c>
      <c r="H9" s="262"/>
      <c r="I9" s="249"/>
      <c r="J9" s="260"/>
      <c r="K9" s="261">
        <v>0</v>
      </c>
      <c r="L9" s="262"/>
      <c r="M9"/>
      <c r="N9" s="40" t="str">
        <f t="shared" ref="N9:O17" si="0">IF(+$F9=0," ",+G9/$F9*100)</f>
        <v xml:space="preserve"> </v>
      </c>
      <c r="O9" s="41" t="str">
        <f t="shared" si="0"/>
        <v xml:space="preserve"> </v>
      </c>
      <c r="P9" s="41" t="str">
        <f t="shared" ref="P9:Q15" si="1">IF(+$J9=0," ",+K9/$J9*100)</f>
        <v xml:space="preserve"> </v>
      </c>
      <c r="Q9" s="42" t="str">
        <f t="shared" si="1"/>
        <v xml:space="preserve"> </v>
      </c>
      <c r="R9"/>
      <c r="S9" s="40" t="str">
        <f t="shared" ref="S9:U17" si="2">IF(+J9=0," ",(+F9/J9-1)*100)</f>
        <v xml:space="preserve"> </v>
      </c>
      <c r="T9" s="41" t="str">
        <f t="shared" si="2"/>
        <v xml:space="preserve"> </v>
      </c>
      <c r="U9" s="42" t="str">
        <f t="shared" si="2"/>
        <v xml:space="preserve"> 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4200</v>
      </c>
      <c r="G10" s="34">
        <v>4133.6679999999997</v>
      </c>
      <c r="H10" s="37">
        <v>3083.587</v>
      </c>
      <c r="I10" s="249"/>
      <c r="J10" s="31">
        <v>4200</v>
      </c>
      <c r="K10" s="34">
        <v>3991.7905900000005</v>
      </c>
      <c r="L10" s="37">
        <v>2924.0457900000001</v>
      </c>
      <c r="M10"/>
      <c r="N10" s="40">
        <f t="shared" si="0"/>
        <v>98.420666666666662</v>
      </c>
      <c r="O10" s="41">
        <f>IF(+$F10=0," ",+H10/$F10*100)</f>
        <v>73.418738095238083</v>
      </c>
      <c r="P10" s="41">
        <f t="shared" si="1"/>
        <v>95.042633095238102</v>
      </c>
      <c r="Q10" s="42">
        <f t="shared" si="1"/>
        <v>69.620137857142865</v>
      </c>
      <c r="R10"/>
      <c r="S10" s="40">
        <f t="shared" si="2"/>
        <v>0</v>
      </c>
      <c r="T10" s="41">
        <f t="shared" si="2"/>
        <v>3.5542297823794256</v>
      </c>
      <c r="U10" s="42">
        <f>IF(+L10=0," ",(+H10/L10-1)*100)</f>
        <v>5.4561802877922672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143171.43400000001</v>
      </c>
      <c r="G11" s="34">
        <v>170011.15299999999</v>
      </c>
      <c r="H11" s="37">
        <v>145400.70600000001</v>
      </c>
      <c r="I11" s="249"/>
      <c r="J11" s="31">
        <v>145368.28842000003</v>
      </c>
      <c r="K11" s="34">
        <v>178021.76699999999</v>
      </c>
      <c r="L11" s="37">
        <v>149924.72138000003</v>
      </c>
      <c r="M11"/>
      <c r="N11" s="40">
        <f t="shared" si="0"/>
        <v>118.74656015528906</v>
      </c>
      <c r="O11" s="41">
        <f>IF(+$F11=0," ",+H11/$F11*100)</f>
        <v>101.55706479827533</v>
      </c>
      <c r="P11" s="41">
        <f t="shared" si="1"/>
        <v>122.46258722236385</v>
      </c>
      <c r="Q11" s="42">
        <f t="shared" si="1"/>
        <v>103.13440641664261</v>
      </c>
      <c r="R11"/>
      <c r="S11" s="40">
        <f t="shared" si="2"/>
        <v>-1.5112336011364746</v>
      </c>
      <c r="T11" s="41">
        <f t="shared" si="2"/>
        <v>-4.4997946796022976</v>
      </c>
      <c r="U11" s="42">
        <f>IF(+L11=0," ",(+H11/L11-1)*100)</f>
        <v>-3.0175246205950468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9666024.4649999999</v>
      </c>
      <c r="G12" s="34">
        <v>10099605.665999999</v>
      </c>
      <c r="H12" s="37">
        <v>9815497.9000000004</v>
      </c>
      <c r="I12" s="249"/>
      <c r="J12" s="31">
        <v>9545792.1290399991</v>
      </c>
      <c r="K12" s="34">
        <v>9944281.6582699995</v>
      </c>
      <c r="L12" s="37">
        <v>9743041.6865499988</v>
      </c>
      <c r="M12"/>
      <c r="N12" s="40">
        <f t="shared" si="0"/>
        <v>104.48562076963456</v>
      </c>
      <c r="O12" s="41">
        <f>IF(+$F12=0," ",+H12/$F12*100)</f>
        <v>101.54637964699171</v>
      </c>
      <c r="P12" s="41">
        <f t="shared" si="1"/>
        <v>104.17450457587196</v>
      </c>
      <c r="Q12" s="42">
        <f t="shared" si="1"/>
        <v>102.06635085746242</v>
      </c>
      <c r="R12"/>
      <c r="S12" s="40">
        <f t="shared" si="2"/>
        <v>1.2595323084213517</v>
      </c>
      <c r="T12" s="41">
        <f t="shared" si="2"/>
        <v>1.5619429644857963</v>
      </c>
      <c r="U12" s="42">
        <f>IF(+L12=0," ",(+H12/L12-1)*100)</f>
        <v>0.7436713890901725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1455.36</v>
      </c>
      <c r="G13" s="34">
        <v>1663.2809999999999</v>
      </c>
      <c r="H13" s="37">
        <v>1651.2339999999999</v>
      </c>
      <c r="I13" s="249"/>
      <c r="J13" s="31">
        <v>1560.37682</v>
      </c>
      <c r="K13" s="34">
        <v>2152.1970799999999</v>
      </c>
      <c r="L13" s="37">
        <v>2110.5425499999997</v>
      </c>
      <c r="M13"/>
      <c r="N13" s="40">
        <f t="shared" si="0"/>
        <v>114.28656827176782</v>
      </c>
      <c r="O13" s="41">
        <f>IF(+$F13=0," ",+H13/$F13*100)</f>
        <v>113.45880057167986</v>
      </c>
      <c r="P13" s="41">
        <f t="shared" si="1"/>
        <v>137.92803458846564</v>
      </c>
      <c r="Q13" s="42">
        <f t="shared" si="1"/>
        <v>135.25851723431779</v>
      </c>
      <c r="R13"/>
      <c r="S13" s="40">
        <f t="shared" si="2"/>
        <v>-6.7302217422071209</v>
      </c>
      <c r="T13" s="41">
        <f t="shared" si="2"/>
        <v>-22.717068271461461</v>
      </c>
      <c r="U13" s="42">
        <f>IF(+L13=0," ",(+H13/L13-1)*100)</f>
        <v>-21.762581853656528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7006.9549999999999</v>
      </c>
      <c r="G14" s="34">
        <v>12073.880999999999</v>
      </c>
      <c r="H14" s="37">
        <v>12042.356</v>
      </c>
      <c r="I14" s="249"/>
      <c r="J14" s="31">
        <v>0</v>
      </c>
      <c r="K14" s="34">
        <v>177.01770999999999</v>
      </c>
      <c r="L14" s="37">
        <v>177.01770999999999</v>
      </c>
      <c r="M14"/>
      <c r="N14" s="40">
        <f t="shared" si="0"/>
        <v>172.31280920171457</v>
      </c>
      <c r="O14" s="41">
        <f t="shared" si="0"/>
        <v>171.86289907670306</v>
      </c>
      <c r="P14" s="41" t="str">
        <f t="shared" si="1"/>
        <v xml:space="preserve"> </v>
      </c>
      <c r="Q14" s="42" t="str">
        <f t="shared" si="1"/>
        <v xml:space="preserve"> </v>
      </c>
      <c r="R14"/>
      <c r="S14" s="40" t="str">
        <f>IF(+J14=0," ",(+F14/J14-1)*100)</f>
        <v xml:space="preserve"> </v>
      </c>
      <c r="T14" s="41">
        <f t="shared" si="2"/>
        <v>6720.7192376401208</v>
      </c>
      <c r="U14" s="42">
        <f>IF(+L14=0," ",(+H14/L14-1)*100)</f>
        <v>6702.9102850782565</v>
      </c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214601.712</v>
      </c>
      <c r="G15" s="34">
        <v>106385.281</v>
      </c>
      <c r="H15" s="37">
        <v>84304.404999999999</v>
      </c>
      <c r="I15" s="249"/>
      <c r="J15" s="31">
        <v>398637.90369999997</v>
      </c>
      <c r="K15" s="34">
        <v>137005.15420000002</v>
      </c>
      <c r="L15" s="37">
        <v>108976.08403999999</v>
      </c>
      <c r="M15"/>
      <c r="N15" s="40">
        <f t="shared" si="0"/>
        <v>49.573360812704045</v>
      </c>
      <c r="O15" s="41">
        <f t="shared" si="0"/>
        <v>39.284125095889259</v>
      </c>
      <c r="P15" s="41">
        <f t="shared" si="1"/>
        <v>34.368320957031969</v>
      </c>
      <c r="Q15" s="42">
        <f t="shared" si="1"/>
        <v>27.337110452500102</v>
      </c>
      <c r="R15"/>
      <c r="S15" s="40">
        <f>IF(+J15=0,"0",(+F15/J15-1)*100)</f>
        <v>-46.166255138271737</v>
      </c>
      <c r="T15" s="41">
        <f t="shared" si="2"/>
        <v>-22.349431580728087</v>
      </c>
      <c r="U15" s="42">
        <f t="shared" si="2"/>
        <v>-22.639535323130321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110668.186</v>
      </c>
      <c r="G16" s="34">
        <v>23447.327000000001</v>
      </c>
      <c r="H16" s="37">
        <v>19495.183000000001</v>
      </c>
      <c r="I16" s="249"/>
      <c r="J16" s="31">
        <v>46076.298999999999</v>
      </c>
      <c r="K16" s="34">
        <v>23787.02363</v>
      </c>
      <c r="L16" s="37">
        <v>15642.085080000003</v>
      </c>
      <c r="M16"/>
      <c r="N16" s="40">
        <f t="shared" si="0"/>
        <v>21.187052799437772</v>
      </c>
      <c r="O16" s="41">
        <f t="shared" si="0"/>
        <v>17.615887369835448</v>
      </c>
      <c r="P16" s="41">
        <f>IF(+$F16=0," ",+K16/$J16*100)</f>
        <v>51.625291410666478</v>
      </c>
      <c r="Q16" s="42">
        <f>IF(+$F16=0," ",+L16/$J16*100)</f>
        <v>33.948223749481279</v>
      </c>
      <c r="R16"/>
      <c r="S16" s="40">
        <f t="shared" si="2"/>
        <v>140.18462507155795</v>
      </c>
      <c r="T16" s="41">
        <f t="shared" si="2"/>
        <v>-1.4280753880093533</v>
      </c>
      <c r="U16" s="42">
        <f t="shared" si="2"/>
        <v>24.632891972481197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1644306.0989999999</v>
      </c>
      <c r="G17" s="34">
        <v>1273710.5279999999</v>
      </c>
      <c r="H17" s="37">
        <v>1273710.5279999999</v>
      </c>
      <c r="I17" s="249"/>
      <c r="J17" s="31">
        <v>1371415.6059999999</v>
      </c>
      <c r="K17" s="34">
        <v>975047.23332</v>
      </c>
      <c r="L17" s="37">
        <v>975047.23332</v>
      </c>
      <c r="M17"/>
      <c r="N17" s="40">
        <f t="shared" si="0"/>
        <v>77.461886735968378</v>
      </c>
      <c r="O17" s="41">
        <f t="shared" si="0"/>
        <v>77.461886735968378</v>
      </c>
      <c r="P17" s="41">
        <f>IF(+$J17=0," ",+K17/$J17*100)</f>
        <v>71.097866252515146</v>
      </c>
      <c r="Q17" s="42">
        <f>IF(+$J17=0," ",+L17/$J17*100)</f>
        <v>71.097866252515146</v>
      </c>
      <c r="R17"/>
      <c r="S17" s="40">
        <f t="shared" si="2"/>
        <v>19.898453233731097</v>
      </c>
      <c r="T17" s="41">
        <f t="shared" si="2"/>
        <v>30.630648903342085</v>
      </c>
      <c r="U17" s="42">
        <f t="shared" si="2"/>
        <v>30.630648903342085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258"/>
      <c r="G18" s="259"/>
      <c r="H18" s="263"/>
      <c r="I18" s="249"/>
      <c r="J18" s="258"/>
      <c r="K18" s="259"/>
      <c r="L18" s="263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f>SUM(F9,F10,F11,F12,F13,F14,F15,F16,F17)</f>
        <v>11791434.210999999</v>
      </c>
      <c r="G19" s="36">
        <f>SUM(G9,G10,G11,G12,G13,G14,G15,G16,G17)</f>
        <v>11691030.784999996</v>
      </c>
      <c r="H19" s="39">
        <f>SUM(H9,H10,H11,H12,H13,H14,H15,H16,H17)</f>
        <v>11355185.899</v>
      </c>
      <c r="I19"/>
      <c r="J19" s="33">
        <f>SUM(J9,J10,J11,J12,J13,J14,J15,J16,J17)</f>
        <v>11513050.602979999</v>
      </c>
      <c r="K19" s="36">
        <f>SUM(K9,K10,K11,K12,K13,K14,K15,K16,K17)</f>
        <v>11264463.841800001</v>
      </c>
      <c r="L19" s="39">
        <f>SUM(L9,L10,L11,L12,L13,L14,L15,L16,L17)</f>
        <v>10997843.416419998</v>
      </c>
      <c r="M19"/>
      <c r="N19" s="46">
        <f>IF(+$F19=0," ",+G19/$F19*100)</f>
        <v>99.148505396346636</v>
      </c>
      <c r="O19" s="47">
        <f>IF(+$F19=0," ",+H19/$F19*100)</f>
        <v>96.300294737742504</v>
      </c>
      <c r="P19" s="47">
        <f>IF(+$J19=0," ",+K19/$J19*100)</f>
        <v>97.840826295719964</v>
      </c>
      <c r="Q19" s="48">
        <f>IF(+$J19=0," ",+L19/$J19*100)</f>
        <v>95.525015876967942</v>
      </c>
      <c r="R19"/>
      <c r="S19" s="46">
        <f>IF(+J19=0," ",(+F19/J19-1)*100)</f>
        <v>2.417983014405789</v>
      </c>
      <c r="T19" s="47">
        <f>IF(+K19=0," ",(+G19/K19-1)*100)</f>
        <v>3.7868375201054683</v>
      </c>
      <c r="U19" s="48">
        <f>IF(+L19=0," ",(+H19/L19-1)*100)</f>
        <v>3.2492050400215966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f>SUM(F9,F10,F11,F12,F13)</f>
        <v>9814851.2589999996</v>
      </c>
      <c r="G21" s="34">
        <f>SUM(G9,G10,G11,G12,G13)</f>
        <v>10275413.767999999</v>
      </c>
      <c r="H21" s="37">
        <f>SUM(H9,H10,H11,H12,H13)</f>
        <v>9965633.4269999992</v>
      </c>
      <c r="I21"/>
      <c r="J21" s="31">
        <f>SUM(J9,J10,J11,J12,J13)</f>
        <v>9696920.7942799982</v>
      </c>
      <c r="K21" s="34">
        <f>SUM(K9,K10,K11,K12,K13)</f>
        <v>10128447.412939999</v>
      </c>
      <c r="L21" s="37">
        <f>SUM(L9,L10,L11,L12,L13)</f>
        <v>9898000.9962699991</v>
      </c>
      <c r="M21"/>
      <c r="N21" s="40">
        <f t="shared" ref="N21:O23" si="3">IF(+$F21=0," ",+G21/$F21*100)</f>
        <v>104.6925062524781</v>
      </c>
      <c r="O21" s="41">
        <f t="shared" si="3"/>
        <v>101.53626544122851</v>
      </c>
      <c r="P21" s="41">
        <f t="shared" ref="P21:Q23" si="4">IF(+$J21=0," ",+K21/$J21*100)</f>
        <v>104.45014069739076</v>
      </c>
      <c r="Q21" s="42">
        <f t="shared" si="4"/>
        <v>102.07365004062541</v>
      </c>
      <c r="R21"/>
      <c r="S21" s="40">
        <f t="shared" ref="S21:U23" si="5">IF(+J21=0," ",(+F21/J21-1)*100)</f>
        <v>1.2161640506496152</v>
      </c>
      <c r="T21" s="41">
        <f t="shared" si="5"/>
        <v>1.4510255033978625</v>
      </c>
      <c r="U21" s="42">
        <f t="shared" si="5"/>
        <v>0.68329383635632457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f>SUM(F14,F15)</f>
        <v>221608.66699999999</v>
      </c>
      <c r="G22" s="34">
        <f>SUM(G14,G15)</f>
        <v>118459.162</v>
      </c>
      <c r="H22" s="37">
        <f>SUM(H14,H15)</f>
        <v>96346.760999999999</v>
      </c>
      <c r="I22"/>
      <c r="J22" s="31">
        <f>SUM(J14,J15)</f>
        <v>398637.90369999997</v>
      </c>
      <c r="K22" s="34">
        <f>SUM(K14,K15)</f>
        <v>137182.17191</v>
      </c>
      <c r="L22" s="37">
        <f>SUM(L14,L15)</f>
        <v>109153.10174999999</v>
      </c>
      <c r="M22"/>
      <c r="N22" s="40">
        <f t="shared" si="3"/>
        <v>53.45420989333418</v>
      </c>
      <c r="O22" s="41">
        <f t="shared" si="3"/>
        <v>43.476079841227509</v>
      </c>
      <c r="P22" s="41">
        <f t="shared" si="4"/>
        <v>34.412726596424761</v>
      </c>
      <c r="Q22" s="42">
        <f t="shared" si="4"/>
        <v>27.381516091892895</v>
      </c>
      <c r="R22"/>
      <c r="S22" s="40">
        <f t="shared" si="5"/>
        <v>-44.408530914116383</v>
      </c>
      <c r="T22" s="41">
        <f t="shared" si="5"/>
        <v>-13.648282170574955</v>
      </c>
      <c r="U22" s="42">
        <f t="shared" si="5"/>
        <v>-11.732457021085052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f>SUM(F16,F17)</f>
        <v>1754974.2849999999</v>
      </c>
      <c r="G23" s="34">
        <f>SUM(G16,G17)</f>
        <v>1297157.855</v>
      </c>
      <c r="H23" s="37">
        <f>SUM(H16,H17)</f>
        <v>1293205.7109999999</v>
      </c>
      <c r="I23"/>
      <c r="J23" s="31">
        <f>SUM(J16,J17)</f>
        <v>1417491.9049999998</v>
      </c>
      <c r="K23" s="34">
        <f>SUM(K16,K17)</f>
        <v>998834.25694999995</v>
      </c>
      <c r="L23" s="37">
        <f>SUM(L16,L17)</f>
        <v>990689.31839999999</v>
      </c>
      <c r="M23"/>
      <c r="N23" s="40">
        <f t="shared" si="3"/>
        <v>73.913211497569037</v>
      </c>
      <c r="O23" s="41">
        <f t="shared" si="3"/>
        <v>73.688014807578782</v>
      </c>
      <c r="P23" s="41">
        <f t="shared" si="4"/>
        <v>70.464900252816619</v>
      </c>
      <c r="Q23" s="42">
        <f t="shared" si="4"/>
        <v>69.890298131896571</v>
      </c>
      <c r="R23"/>
      <c r="S23" s="40">
        <f t="shared" si="5"/>
        <v>23.808416740129481</v>
      </c>
      <c r="T23" s="41">
        <f t="shared" si="5"/>
        <v>29.867177259313159</v>
      </c>
      <c r="U23" s="42">
        <f t="shared" si="5"/>
        <v>30.535949765621282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f>SUM(F21,F22,F23)</f>
        <v>11791434.210999999</v>
      </c>
      <c r="G25" s="52">
        <f>SUM(G21,G22,G23)</f>
        <v>11691030.785</v>
      </c>
      <c r="H25" s="53">
        <f>SUM(H21,H22,H23)</f>
        <v>11355185.898999998</v>
      </c>
      <c r="I25"/>
      <c r="J25" s="51">
        <f>SUM(J21,J22,J23)</f>
        <v>11513050.602979997</v>
      </c>
      <c r="K25" s="52">
        <f>SUM(K21,K22,K23)</f>
        <v>11264463.841799999</v>
      </c>
      <c r="L25" s="53">
        <f>SUM(L21,L22,L23)</f>
        <v>10997843.416419998</v>
      </c>
      <c r="M25"/>
      <c r="N25" s="54">
        <f>IF(+$F25=0," ",+G25/$F25*100)</f>
        <v>99.14850539634665</v>
      </c>
      <c r="O25" s="55">
        <f>IF(+$F25=0," ",+H25/$F25*100)</f>
        <v>96.300294737742476</v>
      </c>
      <c r="P25" s="55">
        <f>IF(+$J25=0," ",+K25/$J25*100)</f>
        <v>97.840826295719964</v>
      </c>
      <c r="Q25" s="56">
        <f>IF(+$J25=0," ",+L25/$J25*100)</f>
        <v>95.525015876967956</v>
      </c>
      <c r="R25"/>
      <c r="S25" s="54">
        <f>IF(+J25=0," ",(+F25/J25-1)*100)</f>
        <v>2.4179830144058112</v>
      </c>
      <c r="T25" s="55">
        <f>IF(+K25=0," ",(+G25/K25-1)*100)</f>
        <v>3.7868375201055127</v>
      </c>
      <c r="U25" s="56">
        <f>IF(+L25=0," ",(+H25/L25-1)*100)</f>
        <v>3.2492050400215744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2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="85" zoomScaleNormal="85" workbookViewId="0">
      <selection activeCell="B2" sqref="B2:I2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s="211" customFormat="1" ht="15.6" x14ac:dyDescent="0.3">
      <c r="A1" s="210"/>
      <c r="B1" s="206" t="s">
        <v>53</v>
      </c>
      <c r="C1" s="210"/>
      <c r="D1" s="210"/>
      <c r="E1" s="210"/>
      <c r="F1" s="210"/>
      <c r="G1" s="210"/>
      <c r="H1" s="210"/>
      <c r="I1" s="207" t="str">
        <f>Índice!B8</f>
        <v>4º Trimestre 2018</v>
      </c>
    </row>
    <row r="2" spans="1:9" ht="17.399999999999999" x14ac:dyDescent="0.2">
      <c r="A2" s="158"/>
      <c r="B2" s="290" t="s">
        <v>136</v>
      </c>
      <c r="C2" s="290"/>
      <c r="D2" s="290"/>
      <c r="E2" s="290"/>
      <c r="F2" s="290"/>
      <c r="G2" s="290"/>
      <c r="H2" s="290"/>
      <c r="I2" s="29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  <c r="I3" s="158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91" t="s">
        <v>185</v>
      </c>
      <c r="C6" s="292"/>
      <c r="D6" s="90"/>
      <c r="E6" s="182">
        <f>SUM('[1]consolidado GV-DDFF'!H6:H10)</f>
        <v>10275413.767999999</v>
      </c>
      <c r="F6"/>
      <c r="G6" s="182">
        <f>SUM('[1]consolidado GV-DDFF'!Q6:Q10)</f>
        <v>10128447.412939999</v>
      </c>
      <c r="H6"/>
      <c r="I6" s="227">
        <f t="shared" ref="I6:I27" si="0">IF(E6=0," ",(+E6/G6-1)*100)</f>
        <v>1.4510255033978625</v>
      </c>
    </row>
    <row r="7" spans="1:9" ht="19.5" customHeight="1" x14ac:dyDescent="0.25">
      <c r="A7" s="90"/>
      <c r="B7" s="282" t="s">
        <v>113</v>
      </c>
      <c r="C7" s="283"/>
      <c r="D7" s="90"/>
      <c r="E7" s="183">
        <f>SUM(E8:E11)</f>
        <v>9131954.6720000003</v>
      </c>
      <c r="F7"/>
      <c r="G7" s="183">
        <f>SUM(G8:G11)</f>
        <v>9165084.3674999997</v>
      </c>
      <c r="H7"/>
      <c r="I7" s="226">
        <f t="shared" si="0"/>
        <v>-0.36147725619940507</v>
      </c>
    </row>
    <row r="8" spans="1:9" ht="13.2" x14ac:dyDescent="0.25">
      <c r="A8" s="90"/>
      <c r="B8" s="162"/>
      <c r="C8" s="163" t="s">
        <v>114</v>
      </c>
      <c r="D8" s="90"/>
      <c r="E8" s="184">
        <f>'[1]consolidado GV-DDFF'!H21</f>
        <v>2043783.91</v>
      </c>
      <c r="F8"/>
      <c r="G8" s="184">
        <f>'[1]consolidado GV-DDFF'!Q21</f>
        <v>2020970.7442599998</v>
      </c>
      <c r="H8"/>
      <c r="I8" s="201">
        <f t="shared" si="0"/>
        <v>1.1288221665154863</v>
      </c>
    </row>
    <row r="9" spans="1:9" ht="13.2" x14ac:dyDescent="0.25">
      <c r="A9" s="90"/>
      <c r="B9" s="162"/>
      <c r="C9" s="163" t="s">
        <v>129</v>
      </c>
      <c r="D9" s="90"/>
      <c r="E9" s="184">
        <f>'[1]consolidado GV-DDFF'!H22</f>
        <v>3524471.1359999999</v>
      </c>
      <c r="F9"/>
      <c r="G9" s="184">
        <f>'[1]consolidado GV-DDFF'!Q22</f>
        <v>3448880.7535499996</v>
      </c>
      <c r="H9"/>
      <c r="I9" s="201">
        <f t="shared" si="0"/>
        <v>2.1917366198351163</v>
      </c>
    </row>
    <row r="10" spans="1:9" ht="13.2" x14ac:dyDescent="0.25">
      <c r="A10" s="90"/>
      <c r="B10" s="162"/>
      <c r="C10" s="163" t="s">
        <v>115</v>
      </c>
      <c r="D10" s="90"/>
      <c r="E10" s="184">
        <f>'[1]consolidado GV-DDFF'!H23</f>
        <v>180110.524</v>
      </c>
      <c r="F10"/>
      <c r="G10" s="184">
        <f>'[1]consolidado GV-DDFF'!Q23</f>
        <v>185398.24828</v>
      </c>
      <c r="H10"/>
      <c r="I10" s="201">
        <f t="shared" si="0"/>
        <v>-2.8520896659250727</v>
      </c>
    </row>
    <row r="11" spans="1:9" ht="13.2" x14ac:dyDescent="0.25">
      <c r="A11" s="90"/>
      <c r="B11" s="162"/>
      <c r="C11" s="163" t="s">
        <v>116</v>
      </c>
      <c r="D11" s="90"/>
      <c r="E11" s="184">
        <f>'[1]consolidado GV-DDFF'!H24</f>
        <v>3383589.102</v>
      </c>
      <c r="F11"/>
      <c r="G11" s="184">
        <f>'[1]consolidado GV-DDFF'!Q24</f>
        <v>3509834.6214099997</v>
      </c>
      <c r="H11"/>
      <c r="I11" s="201">
        <f t="shared" si="0"/>
        <v>-3.5969079181082164</v>
      </c>
    </row>
    <row r="12" spans="1:9" ht="19.5" customHeight="1" x14ac:dyDescent="0.25">
      <c r="A12" s="90"/>
      <c r="B12" s="282" t="s">
        <v>186</v>
      </c>
      <c r="C12" s="283"/>
      <c r="D12" s="90"/>
      <c r="E12" s="183">
        <f>+E6-E7</f>
        <v>1143459.095999999</v>
      </c>
      <c r="F12"/>
      <c r="G12" s="183">
        <f>+G6-G7</f>
        <v>963363.04543999955</v>
      </c>
      <c r="H12"/>
      <c r="I12" s="226">
        <f t="shared" si="0"/>
        <v>18.694515158378699</v>
      </c>
    </row>
    <row r="13" spans="1:9" ht="19.5" customHeight="1" x14ac:dyDescent="0.25">
      <c r="A13" s="90"/>
      <c r="B13" s="282" t="s">
        <v>118</v>
      </c>
      <c r="C13" s="283"/>
      <c r="D13" s="90"/>
      <c r="E13" s="185">
        <f>SUM('[1]consolidado GV-DDFF'!H11:H12)</f>
        <v>118459.162</v>
      </c>
      <c r="F13"/>
      <c r="G13" s="185">
        <f>SUM('[1]consolidado GV-DDFF'!Q11:Q12)</f>
        <v>137182.17191</v>
      </c>
      <c r="H13"/>
      <c r="I13" s="226">
        <f t="shared" si="0"/>
        <v>-13.648282170574955</v>
      </c>
    </row>
    <row r="14" spans="1:9" ht="19.5" customHeight="1" x14ac:dyDescent="0.25">
      <c r="A14" s="90"/>
      <c r="B14" s="282" t="s">
        <v>119</v>
      </c>
      <c r="C14" s="283"/>
      <c r="D14" s="90"/>
      <c r="E14" s="185">
        <f>SUM(E15:E16)</f>
        <v>872968.826</v>
      </c>
      <c r="F14"/>
      <c r="G14" s="185">
        <f>+G15+G16</f>
        <v>899681.00257999985</v>
      </c>
      <c r="H14"/>
      <c r="I14" s="226">
        <f t="shared" si="0"/>
        <v>-2.9690719825580136</v>
      </c>
    </row>
    <row r="15" spans="1:9" ht="13.2" x14ac:dyDescent="0.25">
      <c r="A15" s="90"/>
      <c r="B15" s="253"/>
      <c r="C15" s="163" t="s">
        <v>120</v>
      </c>
      <c r="D15" s="90"/>
      <c r="E15" s="184">
        <f>'[1]consolidado GV-DDFF'!H25</f>
        <v>178621.628</v>
      </c>
      <c r="F15"/>
      <c r="G15" s="184">
        <f>'[1]consolidado GV-DDFF'!Q25</f>
        <v>202005.91898999998</v>
      </c>
      <c r="H15"/>
      <c r="I15" s="201">
        <f t="shared" si="0"/>
        <v>-11.576042477823423</v>
      </c>
    </row>
    <row r="16" spans="1:9" ht="13.2" x14ac:dyDescent="0.25">
      <c r="A16" s="90"/>
      <c r="B16" s="253"/>
      <c r="C16" s="163" t="s">
        <v>130</v>
      </c>
      <c r="D16" s="90"/>
      <c r="E16" s="184">
        <f>'[1]consolidado GV-DDFF'!H26</f>
        <v>694347.19799999997</v>
      </c>
      <c r="F16"/>
      <c r="G16" s="184">
        <f>'[1]consolidado GV-DDFF'!Q26</f>
        <v>697675.08358999994</v>
      </c>
      <c r="H16"/>
      <c r="I16" s="201">
        <f>IF(E16=0," ",(+E16/G16-1)*100)</f>
        <v>-0.47699647991953364</v>
      </c>
    </row>
    <row r="17" spans="1:21" ht="19.5" customHeight="1" x14ac:dyDescent="0.25">
      <c r="A17" s="90"/>
      <c r="B17" s="284" t="s">
        <v>160</v>
      </c>
      <c r="C17" s="285"/>
      <c r="D17" s="90"/>
      <c r="E17" s="183">
        <f>+E12+E13-E14</f>
        <v>388949.43199999898</v>
      </c>
      <c r="F17"/>
      <c r="G17" s="183">
        <f>+G12+G13-G14</f>
        <v>200864.21476999973</v>
      </c>
      <c r="H17"/>
      <c r="I17" s="226">
        <f t="shared" ref="I17" si="1">IF(E17=0," ",(+E17/G17-1)*100)</f>
        <v>93.637991936675675</v>
      </c>
    </row>
    <row r="18" spans="1:21" ht="19.5" customHeight="1" x14ac:dyDescent="0.25">
      <c r="A18" s="90"/>
      <c r="B18" s="282" t="s">
        <v>121</v>
      </c>
      <c r="C18" s="283"/>
      <c r="D18" s="90"/>
      <c r="E18" s="183">
        <f>+E19-E20</f>
        <v>-74171.951000000001</v>
      </c>
      <c r="F18"/>
      <c r="G18" s="183">
        <f>+G19-G20</f>
        <v>-81158.426360000012</v>
      </c>
      <c r="H18"/>
      <c r="I18" s="226" t="s">
        <v>197</v>
      </c>
    </row>
    <row r="19" spans="1:21" ht="13.2" x14ac:dyDescent="0.25">
      <c r="A19" s="90"/>
      <c r="B19" s="253"/>
      <c r="C19" s="163" t="s">
        <v>122</v>
      </c>
      <c r="D19" s="90"/>
      <c r="E19" s="184">
        <f>'[1]consolidado GV-DDFF'!H13</f>
        <v>23447.327000000001</v>
      </c>
      <c r="F19"/>
      <c r="G19" s="184">
        <f>'[1]consolidado GV-DDFF'!Q13</f>
        <v>23787.02363</v>
      </c>
      <c r="H19"/>
      <c r="I19" s="201">
        <f t="shared" si="0"/>
        <v>-1.4280753880093533</v>
      </c>
    </row>
    <row r="20" spans="1:21" ht="13.2" x14ac:dyDescent="0.25">
      <c r="A20" s="90"/>
      <c r="B20" s="253"/>
      <c r="C20" s="163" t="s">
        <v>123</v>
      </c>
      <c r="D20" s="90"/>
      <c r="E20" s="184">
        <f>'[1]consolidado GV-DDFF'!H27</f>
        <v>97619.278000000006</v>
      </c>
      <c r="F20"/>
      <c r="G20" s="184">
        <f>'[1]consolidado GV-DDFF'!Q27</f>
        <v>104945.44999000001</v>
      </c>
      <c r="H20"/>
      <c r="I20" s="201">
        <f t="shared" si="0"/>
        <v>-6.9809334189315457</v>
      </c>
    </row>
    <row r="21" spans="1:21" ht="19.5" customHeight="1" x14ac:dyDescent="0.25">
      <c r="A21" s="90"/>
      <c r="B21" s="282" t="s">
        <v>124</v>
      </c>
      <c r="C21" s="283"/>
      <c r="D21" s="90"/>
      <c r="E21" s="183">
        <f>+E22-E23</f>
        <v>58707.479999999981</v>
      </c>
      <c r="F21"/>
      <c r="G21" s="183">
        <f>+G22-G23</f>
        <v>321023.92597999994</v>
      </c>
      <c r="H21"/>
      <c r="I21" s="226">
        <f t="shared" si="0"/>
        <v>-81.712428498660401</v>
      </c>
    </row>
    <row r="22" spans="1:21" ht="13.2" x14ac:dyDescent="0.25">
      <c r="A22" s="90"/>
      <c r="B22" s="253"/>
      <c r="C22" s="163" t="s">
        <v>125</v>
      </c>
      <c r="D22" s="90"/>
      <c r="E22" s="184">
        <f>'[1]consolidado GV-DDFF'!H14</f>
        <v>1273710.5279999999</v>
      </c>
      <c r="F22"/>
      <c r="G22" s="184">
        <f>'[1]consolidado GV-DDFF'!Q14</f>
        <v>975047.23332</v>
      </c>
      <c r="H22"/>
      <c r="I22" s="201">
        <f t="shared" si="0"/>
        <v>30.630648903342085</v>
      </c>
    </row>
    <row r="23" spans="1:21" ht="13.2" x14ac:dyDescent="0.25">
      <c r="A23" s="90"/>
      <c r="B23" s="253"/>
      <c r="C23" s="163" t="s">
        <v>131</v>
      </c>
      <c r="D23" s="90"/>
      <c r="E23" s="186">
        <f>'[1]consolidado GV-DDFF'!H28</f>
        <v>1215003.048</v>
      </c>
      <c r="F23"/>
      <c r="G23" s="186">
        <f>'[1]consolidado GV-DDFF'!Q28</f>
        <v>654023.30734000006</v>
      </c>
      <c r="H23"/>
      <c r="I23" s="201">
        <f t="shared" si="0"/>
        <v>85.773661942045962</v>
      </c>
    </row>
    <row r="24" spans="1:21" ht="19.5" customHeight="1" x14ac:dyDescent="0.25">
      <c r="A24" s="90"/>
      <c r="B24" s="282" t="s">
        <v>126</v>
      </c>
      <c r="C24" s="283"/>
      <c r="D24" s="90"/>
      <c r="E24" s="183">
        <f>+E17+E21+E18</f>
        <v>373484.96099999896</v>
      </c>
      <c r="F24"/>
      <c r="G24" s="183">
        <f>+G17+G21+G18</f>
        <v>440729.71438999963</v>
      </c>
      <c r="H24"/>
      <c r="I24" s="226">
        <f t="shared" si="0"/>
        <v>-15.257594665036834</v>
      </c>
    </row>
    <row r="25" spans="1:21" ht="13.2" x14ac:dyDescent="0.25">
      <c r="A25" s="90"/>
      <c r="B25" s="253"/>
      <c r="C25" s="163" t="s">
        <v>127</v>
      </c>
      <c r="D25" s="90"/>
      <c r="E25" s="184">
        <f>'[1]gastos GV'!G18-'[1]gastos GV'!H18</f>
        <v>770607.26200000569</v>
      </c>
      <c r="F25"/>
      <c r="G25" s="184">
        <f>'[1]gastos GV'!K18-'[1]gastos GV'!L18</f>
        <v>814974.71354000084</v>
      </c>
      <c r="H25"/>
      <c r="I25" s="201">
        <f t="shared" si="0"/>
        <v>-5.4440279928780306</v>
      </c>
      <c r="J25" s="225"/>
    </row>
    <row r="26" spans="1:21" ht="13.2" x14ac:dyDescent="0.25">
      <c r="A26" s="90"/>
      <c r="B26" s="253"/>
      <c r="C26" s="163" t="s">
        <v>128</v>
      </c>
      <c r="D26" s="90"/>
      <c r="E26" s="184">
        <f>'[1]ingresos GV'!G19-'[1]ingresos GV'!H19</f>
        <v>335844.88599999622</v>
      </c>
      <c r="F26"/>
      <c r="G26" s="184">
        <f>'[1]ingresos GV'!K19-'[1]ingresos GV'!L19</f>
        <v>266620.42538000271</v>
      </c>
      <c r="H26"/>
      <c r="I26" s="201">
        <f t="shared" si="0"/>
        <v>25.963674959009929</v>
      </c>
    </row>
    <row r="27" spans="1:21" ht="30" customHeight="1" x14ac:dyDescent="0.25">
      <c r="A27" s="90"/>
      <c r="B27" s="288" t="s">
        <v>187</v>
      </c>
      <c r="C27" s="289"/>
      <c r="D27" s="90"/>
      <c r="E27" s="187">
        <f>+E24+E25-E26</f>
        <v>808247.33700000844</v>
      </c>
      <c r="F27"/>
      <c r="G27" s="187">
        <f>+G24+G25-G26</f>
        <v>989084.00254999776</v>
      </c>
      <c r="H27"/>
      <c r="I27" s="251">
        <f t="shared" si="0"/>
        <v>-18.283246426366915</v>
      </c>
    </row>
    <row r="28" spans="1:21" s="223" customFormat="1" ht="23.4" customHeight="1" x14ac:dyDescent="0.2">
      <c r="B28" s="286"/>
      <c r="C28" s="287"/>
      <c r="D28" s="287"/>
      <c r="E28" s="287"/>
      <c r="F28" s="287"/>
      <c r="G28" s="287"/>
      <c r="H28" s="287"/>
      <c r="I28" s="287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ht="19.95" customHeight="1" x14ac:dyDescent="0.2">
      <c r="C29" s="212" t="s">
        <v>149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0"/>
  <sheetViews>
    <sheetView showGridLines="0" showZeros="0" zoomScale="95" zoomScaleNormal="95" workbookViewId="0">
      <pane xSplit="2" ySplit="5" topLeftCell="C60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B78" sqref="B78:N78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3" style="64" customWidth="1"/>
    <col min="15" max="15" width="6.6640625" style="61" customWidth="1"/>
    <col min="16" max="16384" width="11.44140625" style="61"/>
  </cols>
  <sheetData>
    <row r="1" spans="1:255" s="206" customFormat="1" x14ac:dyDescent="0.25">
      <c r="B1" s="206" t="s">
        <v>53</v>
      </c>
      <c r="N1" s="207" t="str">
        <f>Índice!B8</f>
        <v>4º Trimestre 2018</v>
      </c>
    </row>
    <row r="2" spans="1:255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55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34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1348434.1883399999</v>
      </c>
      <c r="D18" s="232">
        <v>1974442.8287599999</v>
      </c>
      <c r="E18" s="232">
        <v>69564.436310000005</v>
      </c>
      <c r="F18" s="232">
        <v>1861173.28149</v>
      </c>
      <c r="G18" s="232">
        <v>5253614.7348999996</v>
      </c>
      <c r="H18" s="232">
        <v>239035.02827000001</v>
      </c>
      <c r="I18" s="232">
        <v>574822.55500000005</v>
      </c>
      <c r="J18" s="232">
        <v>813857.58327000006</v>
      </c>
      <c r="K18" s="232">
        <v>196111.84375999999</v>
      </c>
      <c r="L18" s="232">
        <v>128922.3251</v>
      </c>
      <c r="M18" s="232">
        <v>325034.16885999998</v>
      </c>
      <c r="N18" s="233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34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1392779</v>
      </c>
      <c r="D22" s="232">
        <v>2108648</v>
      </c>
      <c r="E22" s="232">
        <v>71715</v>
      </c>
      <c r="F22" s="232">
        <v>2078100</v>
      </c>
      <c r="G22" s="232">
        <v>5651242</v>
      </c>
      <c r="H22" s="232">
        <v>246983</v>
      </c>
      <c r="I22" s="232">
        <v>573826</v>
      </c>
      <c r="J22" s="232">
        <v>820809</v>
      </c>
      <c r="K22" s="232">
        <v>137321</v>
      </c>
      <c r="L22" s="232">
        <v>115935</v>
      </c>
      <c r="M22" s="232">
        <v>253256</v>
      </c>
      <c r="N22" s="233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34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1468517.966</v>
      </c>
      <c r="D26" s="232">
        <v>2256781.3050000002</v>
      </c>
      <c r="E26" s="232">
        <v>60129.425000000003</v>
      </c>
      <c r="F26" s="232">
        <v>2290310.4219999998</v>
      </c>
      <c r="G26" s="232">
        <v>6075739.1179999998</v>
      </c>
      <c r="H26" s="232">
        <v>271504.891</v>
      </c>
      <c r="I26" s="232">
        <v>569532.11495000008</v>
      </c>
      <c r="J26" s="232">
        <v>841037.00595000014</v>
      </c>
      <c r="K26" s="232">
        <v>165416.29058999999</v>
      </c>
      <c r="L26" s="232">
        <v>230718.63018000001</v>
      </c>
      <c r="M26" s="232">
        <v>396134.92076999997</v>
      </c>
      <c r="N26" s="233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34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1" t="s">
        <v>107</v>
      </c>
      <c r="C30" s="232">
        <v>1553899.4210000001</v>
      </c>
      <c r="D30" s="232">
        <v>2461989.128</v>
      </c>
      <c r="E30" s="232">
        <v>42363.413</v>
      </c>
      <c r="F30" s="232">
        <v>2480229.5490000001</v>
      </c>
      <c r="G30" s="232">
        <v>6538481.5109999999</v>
      </c>
      <c r="H30" s="232">
        <v>280433.58799999999</v>
      </c>
      <c r="I30" s="232">
        <v>634023.76500000001</v>
      </c>
      <c r="J30" s="232">
        <v>914457.353</v>
      </c>
      <c r="K30" s="232">
        <v>134817.37100000001</v>
      </c>
      <c r="L30" s="232">
        <v>183182.179</v>
      </c>
      <c r="M30" s="232">
        <v>317999.55</v>
      </c>
      <c r="N30" s="233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34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1688303.9069999999</v>
      </c>
      <c r="D34" s="232">
        <v>2751917.895</v>
      </c>
      <c r="E34" s="232">
        <v>29128.455000000002</v>
      </c>
      <c r="F34" s="232">
        <v>2718063.2280000001</v>
      </c>
      <c r="G34" s="232">
        <v>7187413.4850000003</v>
      </c>
      <c r="H34" s="232">
        <v>316100.43900000001</v>
      </c>
      <c r="I34" s="232">
        <v>679754.80700000003</v>
      </c>
      <c r="J34" s="232">
        <v>995855.24600000004</v>
      </c>
      <c r="K34" s="232">
        <v>185101.84299999999</v>
      </c>
      <c r="L34" s="232">
        <v>216515.51199999999</v>
      </c>
      <c r="M34" s="232">
        <v>401617.35499999998</v>
      </c>
      <c r="N34" s="233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34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1815082.6869999999</v>
      </c>
      <c r="D38" s="232">
        <v>3072013.2510000002</v>
      </c>
      <c r="E38" s="232">
        <v>17659.73</v>
      </c>
      <c r="F38" s="232">
        <v>2887679.426</v>
      </c>
      <c r="G38" s="232">
        <v>7792435.0940000005</v>
      </c>
      <c r="H38" s="232">
        <v>317645.99</v>
      </c>
      <c r="I38" s="232">
        <v>925425.58700000006</v>
      </c>
      <c r="J38" s="232">
        <v>1243071.577</v>
      </c>
      <c r="K38" s="232">
        <v>104924.56200000001</v>
      </c>
      <c r="L38" s="232">
        <v>176869.08799999999</v>
      </c>
      <c r="M38" s="232">
        <v>281793.65000000002</v>
      </c>
      <c r="N38" s="233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34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1930850.8359999999</v>
      </c>
      <c r="D42" s="232">
        <v>3383809.8560000001</v>
      </c>
      <c r="E42" s="232">
        <v>24388.558000000001</v>
      </c>
      <c r="F42" s="232">
        <v>3261843.176</v>
      </c>
      <c r="G42" s="232">
        <v>8600892.425999999</v>
      </c>
      <c r="H42" s="232">
        <v>350732.641</v>
      </c>
      <c r="I42" s="232">
        <v>1059523.1100000001</v>
      </c>
      <c r="J42" s="232">
        <v>1410255.7510000002</v>
      </c>
      <c r="K42" s="232">
        <v>232208.94699999999</v>
      </c>
      <c r="L42" s="232">
        <v>61150</v>
      </c>
      <c r="M42" s="232">
        <v>293358.94699999999</v>
      </c>
      <c r="N42" s="233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34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1915485.0419999999</v>
      </c>
      <c r="D46" s="232">
        <v>3378408.699</v>
      </c>
      <c r="E46" s="232">
        <v>81412.595000000001</v>
      </c>
      <c r="F46" s="232">
        <v>3178090</v>
      </c>
      <c r="G46" s="232">
        <v>8553396.3359999992</v>
      </c>
      <c r="H46" s="232">
        <v>433462.33600000001</v>
      </c>
      <c r="I46" s="232">
        <v>1101892.4939999999</v>
      </c>
      <c r="J46" s="232">
        <v>1535354.83</v>
      </c>
      <c r="K46" s="232">
        <v>115155.251</v>
      </c>
      <c r="L46" s="232">
        <v>123650</v>
      </c>
      <c r="M46" s="232">
        <v>238805.25099999999</v>
      </c>
      <c r="N46" s="233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34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1905886.5430000001</v>
      </c>
      <c r="D50" s="232">
        <v>3349017.6869999999</v>
      </c>
      <c r="E50" s="232">
        <v>151704.68299999999</v>
      </c>
      <c r="F50" s="232">
        <v>3316873.071</v>
      </c>
      <c r="G50" s="232">
        <v>8723481.9840000011</v>
      </c>
      <c r="H50" s="232">
        <v>444611.75</v>
      </c>
      <c r="I50" s="232">
        <v>730068.80500000005</v>
      </c>
      <c r="J50" s="232">
        <v>1174680.5550000002</v>
      </c>
      <c r="K50" s="232">
        <v>105550.652</v>
      </c>
      <c r="L50" s="232">
        <v>169483.33300000001</v>
      </c>
      <c r="M50" s="232">
        <v>275033.98499999999</v>
      </c>
      <c r="N50" s="233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34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1781937</v>
      </c>
      <c r="D54" s="232">
        <v>3257516</v>
      </c>
      <c r="E54" s="232">
        <v>196679.00599999999</v>
      </c>
      <c r="F54" s="232">
        <v>3458134.9210000001</v>
      </c>
      <c r="G54" s="232">
        <v>8694266.9270000011</v>
      </c>
      <c r="H54" s="232">
        <v>519081.01299999998</v>
      </c>
      <c r="I54" s="232">
        <v>783579.52</v>
      </c>
      <c r="J54" s="232">
        <v>1302660.5330000001</v>
      </c>
      <c r="K54" s="232">
        <v>73510.724000000002</v>
      </c>
      <c r="L54" s="232">
        <v>174483.33300000001</v>
      </c>
      <c r="M54" s="232">
        <v>247994.05700000003</v>
      </c>
      <c r="N54" s="233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1867851.85</v>
      </c>
      <c r="D58" s="232">
        <v>3201299.3110000002</v>
      </c>
      <c r="E58" s="232">
        <v>221983.58600000001</v>
      </c>
      <c r="F58" s="232">
        <v>3002978.8289999999</v>
      </c>
      <c r="G58" s="232">
        <v>8294113.5760000004</v>
      </c>
      <c r="H58" s="232">
        <v>452645.57199999999</v>
      </c>
      <c r="I58" s="232">
        <v>457689.78899999999</v>
      </c>
      <c r="J58" s="232">
        <v>910335.36100000003</v>
      </c>
      <c r="K58" s="232">
        <v>175087.361</v>
      </c>
      <c r="L58" s="232">
        <v>199928.33300000001</v>
      </c>
      <c r="M58" s="232">
        <v>375015.69400000002</v>
      </c>
      <c r="N58" s="233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1884605.1769999999</v>
      </c>
      <c r="D62" s="232">
        <v>3285697.9619999998</v>
      </c>
      <c r="E62" s="232">
        <v>251774.04399999999</v>
      </c>
      <c r="F62" s="232">
        <v>3133802.7659999998</v>
      </c>
      <c r="G62" s="232">
        <v>8555879.9489999991</v>
      </c>
      <c r="H62" s="232">
        <v>332039.98300000001</v>
      </c>
      <c r="I62" s="232">
        <v>600792.88899999997</v>
      </c>
      <c r="J62" s="232">
        <v>932832.87199999997</v>
      </c>
      <c r="K62" s="232">
        <v>85020.076000000001</v>
      </c>
      <c r="L62" s="232">
        <v>479804.79100000003</v>
      </c>
      <c r="M62" s="232">
        <v>564824.86700000009</v>
      </c>
      <c r="N62" s="233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1929534.4790000001</v>
      </c>
      <c r="D66" s="232">
        <v>3308818.9049999998</v>
      </c>
      <c r="E66" s="232">
        <v>231054.58799999999</v>
      </c>
      <c r="F66" s="232">
        <v>3183751.6710000001</v>
      </c>
      <c r="G66" s="232">
        <v>8653159.6429999992</v>
      </c>
      <c r="H66" s="232">
        <v>206942.022</v>
      </c>
      <c r="I66" s="232">
        <v>542081.41799999995</v>
      </c>
      <c r="J66" s="232">
        <v>749023.44</v>
      </c>
      <c r="K66" s="232">
        <v>72965.297999999995</v>
      </c>
      <c r="L66" s="232">
        <v>686326.00300000003</v>
      </c>
      <c r="M66" s="232">
        <v>759291.30099999998</v>
      </c>
      <c r="N66" s="233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234" t="s">
        <v>188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f t="shared" ref="G69:G72" si="0">SUM(C69:F69)</f>
        <v>6346701.9260000009</v>
      </c>
      <c r="H69" s="74">
        <v>131943.08600000001</v>
      </c>
      <c r="I69" s="74">
        <v>280252.55699999997</v>
      </c>
      <c r="J69" s="74">
        <f t="shared" ref="J69:J72" si="1">SUM(H69:I69)</f>
        <v>412195.64299999998</v>
      </c>
      <c r="K69" s="74">
        <v>55588.548999999999</v>
      </c>
      <c r="L69" s="74">
        <v>438666.66700000002</v>
      </c>
      <c r="M69" s="74">
        <f t="shared" ref="M69:M72" si="2">SUM(K69:L69)</f>
        <v>494255.21600000001</v>
      </c>
      <c r="N69" s="75">
        <f t="shared" ref="N69:N72" si="3">+G69+J69+M69</f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1972076.16</v>
      </c>
      <c r="D70" s="232">
        <v>3388325.13</v>
      </c>
      <c r="E70" s="232">
        <v>201624.44200000001</v>
      </c>
      <c r="F70" s="232">
        <v>3308510.96</v>
      </c>
      <c r="G70" s="232">
        <f t="shared" si="0"/>
        <v>8870536.6919999998</v>
      </c>
      <c r="H70" s="232">
        <v>228923.68599999999</v>
      </c>
      <c r="I70" s="232">
        <v>581564.61600000004</v>
      </c>
      <c r="J70" s="232">
        <f t="shared" si="1"/>
        <v>810488.30200000003</v>
      </c>
      <c r="K70" s="232">
        <v>111283.289</v>
      </c>
      <c r="L70" s="232">
        <v>572330.61499999999</v>
      </c>
      <c r="M70" s="232">
        <f t="shared" si="2"/>
        <v>683613.90399999998</v>
      </c>
      <c r="N70" s="233">
        <f t="shared" si="3"/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234" t="s">
        <v>190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f t="shared" ref="G71" si="4">SUM(C71:F71)</f>
        <v>1982805.159</v>
      </c>
      <c r="H71" s="74">
        <v>28024.012999999999</v>
      </c>
      <c r="I71" s="74">
        <v>80143.743000000002</v>
      </c>
      <c r="J71" s="74">
        <f t="shared" si="1"/>
        <v>108167.75599999999</v>
      </c>
      <c r="K71" s="74">
        <v>1104.9290000000001</v>
      </c>
      <c r="L71" s="74">
        <v>24166.667000000001</v>
      </c>
      <c r="M71" s="74">
        <f t="shared" si="2"/>
        <v>25271.596000000001</v>
      </c>
      <c r="N71" s="75">
        <f t="shared" si="3"/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234" t="s">
        <v>191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f t="shared" si="0"/>
        <v>4547160.72</v>
      </c>
      <c r="H72" s="74">
        <v>58799.752</v>
      </c>
      <c r="I72" s="74">
        <v>169601.14499999999</v>
      </c>
      <c r="J72" s="74">
        <f t="shared" si="1"/>
        <v>228400.897</v>
      </c>
      <c r="K72" s="74">
        <v>46620.061999999998</v>
      </c>
      <c r="L72" s="74">
        <v>95166.667000000001</v>
      </c>
      <c r="M72" s="74">
        <f t="shared" si="2"/>
        <v>141786.72899999999</v>
      </c>
      <c r="N72" s="75">
        <f t="shared" si="3"/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234" t="s">
        <v>192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2020970.7442599998</v>
      </c>
      <c r="D74" s="232">
        <v>3448880.7535499996</v>
      </c>
      <c r="E74" s="232">
        <v>185398.24828</v>
      </c>
      <c r="F74" s="232">
        <v>3509834.6214099997</v>
      </c>
      <c r="G74" s="232">
        <f t="shared" ref="G74" si="5">SUM(C74:F74)</f>
        <v>9165084.3674999997</v>
      </c>
      <c r="H74" s="232">
        <v>202005.91898999998</v>
      </c>
      <c r="I74" s="232">
        <v>697675.08358999994</v>
      </c>
      <c r="J74" s="232">
        <f t="shared" ref="J74:J76" si="6">SUM(H74:I74)</f>
        <v>899681.00257999985</v>
      </c>
      <c r="K74" s="232">
        <v>104945.44999000001</v>
      </c>
      <c r="L74" s="232">
        <v>654023.30734000006</v>
      </c>
      <c r="M74" s="232">
        <f t="shared" ref="M74" si="7">SUM(K74:L74)</f>
        <v>758968.75733000005</v>
      </c>
      <c r="N74" s="233">
        <f t="shared" ref="N74:N76" si="8">+G74+J74+M74</f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234" t="s">
        <v>194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f t="shared" ref="G75" si="9">SUM(C75:F75)</f>
        <v>2251208.5990000004</v>
      </c>
      <c r="H75" s="74">
        <v>8301.8819999999996</v>
      </c>
      <c r="I75" s="74">
        <v>47767.08</v>
      </c>
      <c r="J75" s="74">
        <f t="shared" si="6"/>
        <v>56068.962</v>
      </c>
      <c r="K75" s="74">
        <v>1234.883</v>
      </c>
      <c r="L75" s="74">
        <v>124166.667</v>
      </c>
      <c r="M75" s="74">
        <f t="shared" ref="M75" si="10">SUM(K75:L75)</f>
        <v>125401.55</v>
      </c>
      <c r="N75" s="75">
        <f t="shared" si="8"/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234" t="s">
        <v>198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f t="shared" ref="G76" si="11">SUM(C76:F76)</f>
        <v>4461049.8414099999</v>
      </c>
      <c r="H76" s="74">
        <v>48501.056570000001</v>
      </c>
      <c r="I76" s="74">
        <v>151701.72732999999</v>
      </c>
      <c r="J76" s="74">
        <f t="shared" si="6"/>
        <v>200202.78389999998</v>
      </c>
      <c r="K76" s="74">
        <v>24214.325570000001</v>
      </c>
      <c r="L76" s="74">
        <v>540166.66666999995</v>
      </c>
      <c r="M76" s="74">
        <f t="shared" ref="M76" si="12">SUM(K76:L76)</f>
        <v>564380.99223999993</v>
      </c>
      <c r="N76" s="75">
        <f t="shared" si="8"/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234" t="s">
        <v>199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202</v>
      </c>
      <c r="C78" s="232">
        <v>2043783.91</v>
      </c>
      <c r="D78" s="232">
        <v>3524471.1359999999</v>
      </c>
      <c r="E78" s="232">
        <v>180110.524</v>
      </c>
      <c r="F78" s="232">
        <v>3383589.102</v>
      </c>
      <c r="G78" s="232">
        <v>9131954.6720000003</v>
      </c>
      <c r="H78" s="232">
        <v>178621.628</v>
      </c>
      <c r="I78" s="232">
        <v>694347.19799999997</v>
      </c>
      <c r="J78" s="232">
        <v>872968.826</v>
      </c>
      <c r="K78" s="232">
        <v>97619.278000000006</v>
      </c>
      <c r="L78" s="232">
        <v>1215003.048</v>
      </c>
      <c r="M78" s="232">
        <v>1312622.3259999999</v>
      </c>
      <c r="N78" s="233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3.9" customHeight="1" x14ac:dyDescent="0.25">
      <c r="A79" s="7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</row>
    <row r="80" spans="1:255" ht="17.399999999999999" x14ac:dyDescent="0.25">
      <c r="B80" s="293" t="s">
        <v>149</v>
      </c>
      <c r="C80" s="293"/>
      <c r="E80" s="73"/>
    </row>
  </sheetData>
  <mergeCells count="1">
    <mergeCell ref="B80:C80"/>
  </mergeCells>
  <phoneticPr fontId="0" type="noConversion"/>
  <hyperlinks>
    <hyperlink ref="B80" location="Índice!A1" display="◄ volver al menu"/>
    <hyperlink ref="B80:C80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0"/>
  <sheetViews>
    <sheetView showGridLines="0" showZeros="0" zoomScale="95" zoomScaleNormal="95" workbookViewId="0">
      <pane xSplit="2" ySplit="5" topLeftCell="C57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C2" sqref="C2"/>
    </sheetView>
  </sheetViews>
  <sheetFormatPr baseColWidth="10" defaultColWidth="11.44140625" defaultRowHeight="15.6" x14ac:dyDescent="0.3"/>
  <cols>
    <col min="1" max="1" width="2.33203125" style="18" customWidth="1"/>
    <col min="2" max="2" width="9.6640625" style="64" customWidth="1"/>
    <col min="3" max="3" width="7.88671875" style="64" customWidth="1"/>
    <col min="4" max="5" width="9.6640625" style="64" customWidth="1"/>
    <col min="6" max="6" width="10.44140625" style="64" customWidth="1"/>
    <col min="7" max="7" width="9.6640625" style="64" customWidth="1"/>
    <col min="8" max="8" width="10.886718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06" customFormat="1" x14ac:dyDescent="0.25">
      <c r="B1" s="206" t="s">
        <v>53</v>
      </c>
      <c r="O1" s="207" t="str">
        <f>Índice!B8</f>
        <v>4º Trimestre 2018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 t="s">
        <v>171</v>
      </c>
      <c r="D7" s="232">
        <v>7078</v>
      </c>
      <c r="E7" s="232">
        <v>59716</v>
      </c>
      <c r="F7" s="232">
        <v>3354243</v>
      </c>
      <c r="G7" s="232">
        <v>36714</v>
      </c>
      <c r="H7" s="232">
        <v>3457751</v>
      </c>
      <c r="I7" s="232">
        <v>4685</v>
      </c>
      <c r="J7" s="232">
        <v>114490</v>
      </c>
      <c r="K7" s="232">
        <v>119175</v>
      </c>
      <c r="L7" s="232">
        <v>60072</v>
      </c>
      <c r="M7" s="232">
        <v>471124</v>
      </c>
      <c r="N7" s="232">
        <v>531196</v>
      </c>
      <c r="O7" s="233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 t="s">
        <v>171</v>
      </c>
      <c r="D8" s="232">
        <v>6454</v>
      </c>
      <c r="E8" s="232">
        <v>60211</v>
      </c>
      <c r="F8" s="232">
        <v>3851893</v>
      </c>
      <c r="G8" s="232">
        <v>28990</v>
      </c>
      <c r="H8" s="232">
        <v>3947548</v>
      </c>
      <c r="I8" s="232">
        <v>11606</v>
      </c>
      <c r="J8" s="232">
        <v>44175</v>
      </c>
      <c r="K8" s="232">
        <v>55781</v>
      </c>
      <c r="L8" s="232">
        <v>30002</v>
      </c>
      <c r="M8" s="232">
        <v>378638</v>
      </c>
      <c r="N8" s="232">
        <v>408640</v>
      </c>
      <c r="O8" s="233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 t="s">
        <v>171</v>
      </c>
      <c r="D9" s="232">
        <v>6625</v>
      </c>
      <c r="E9" s="232">
        <v>55987</v>
      </c>
      <c r="F9" s="232">
        <v>3895955</v>
      </c>
      <c r="G9" s="232">
        <v>27420</v>
      </c>
      <c r="H9" s="232">
        <v>3985987</v>
      </c>
      <c r="I9" s="232">
        <v>14348</v>
      </c>
      <c r="J9" s="232">
        <v>131170</v>
      </c>
      <c r="K9" s="232">
        <v>145518</v>
      </c>
      <c r="L9" s="232">
        <v>25645</v>
      </c>
      <c r="M9" s="232">
        <v>228385</v>
      </c>
      <c r="N9" s="232">
        <v>254030</v>
      </c>
      <c r="O9" s="233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 t="s">
        <v>171</v>
      </c>
      <c r="D10" s="232">
        <v>6735</v>
      </c>
      <c r="E10" s="232">
        <v>54729</v>
      </c>
      <c r="F10" s="232">
        <v>4395977</v>
      </c>
      <c r="G10" s="232">
        <v>26461</v>
      </c>
      <c r="H10" s="232">
        <v>4483901</v>
      </c>
      <c r="I10" s="232">
        <v>15426</v>
      </c>
      <c r="J10" s="232">
        <v>129726</v>
      </c>
      <c r="K10" s="232">
        <v>145152</v>
      </c>
      <c r="L10" s="232">
        <v>11053</v>
      </c>
      <c r="M10" s="232">
        <v>120202</v>
      </c>
      <c r="N10" s="232">
        <v>131255</v>
      </c>
      <c r="O10" s="233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 t="s">
        <v>171</v>
      </c>
      <c r="D11" s="232">
        <v>7011</v>
      </c>
      <c r="E11" s="232">
        <v>67229</v>
      </c>
      <c r="F11" s="232">
        <v>4803534</v>
      </c>
      <c r="G11" s="232">
        <v>25763</v>
      </c>
      <c r="H11" s="232">
        <v>4903538</v>
      </c>
      <c r="I11" s="232">
        <v>1176</v>
      </c>
      <c r="J11" s="232">
        <v>57345</v>
      </c>
      <c r="K11" s="232">
        <v>58522</v>
      </c>
      <c r="L11" s="232">
        <v>6462</v>
      </c>
      <c r="M11" s="232">
        <v>125000</v>
      </c>
      <c r="N11" s="232">
        <v>131462</v>
      </c>
      <c r="O11" s="233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 t="s">
        <v>171</v>
      </c>
      <c r="D12" s="232">
        <v>7060</v>
      </c>
      <c r="E12" s="232">
        <v>79245</v>
      </c>
      <c r="F12" s="232">
        <v>5093669</v>
      </c>
      <c r="G12" s="232">
        <v>50807</v>
      </c>
      <c r="H12" s="232">
        <v>5230782</v>
      </c>
      <c r="I12" s="232">
        <v>2855</v>
      </c>
      <c r="J12" s="232">
        <v>39099</v>
      </c>
      <c r="K12" s="232">
        <v>41954</v>
      </c>
      <c r="L12" s="232">
        <v>13528</v>
      </c>
      <c r="M12" s="232" t="s">
        <v>171</v>
      </c>
      <c r="N12" s="232">
        <v>13528</v>
      </c>
      <c r="O12" s="233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 t="s">
        <v>171</v>
      </c>
      <c r="D13" s="232">
        <v>6890</v>
      </c>
      <c r="E13" s="232">
        <v>89323</v>
      </c>
      <c r="F13" s="232">
        <v>5185458</v>
      </c>
      <c r="G13" s="232">
        <v>54641</v>
      </c>
      <c r="H13" s="232">
        <v>5336312</v>
      </c>
      <c r="I13" s="232">
        <v>1028</v>
      </c>
      <c r="J13" s="232">
        <v>66553</v>
      </c>
      <c r="K13" s="232">
        <v>67581</v>
      </c>
      <c r="L13" s="232">
        <v>14883</v>
      </c>
      <c r="M13" s="232">
        <v>240000</v>
      </c>
      <c r="N13" s="232">
        <v>254883</v>
      </c>
      <c r="O13" s="233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 t="s">
        <v>171</v>
      </c>
      <c r="D14" s="232">
        <v>7076</v>
      </c>
      <c r="E14" s="232">
        <v>94053</v>
      </c>
      <c r="F14" s="232">
        <v>5593039</v>
      </c>
      <c r="G14" s="232">
        <v>36030</v>
      </c>
      <c r="H14" s="232">
        <v>5730198</v>
      </c>
      <c r="I14" s="232">
        <v>504</v>
      </c>
      <c r="J14" s="232">
        <v>139698</v>
      </c>
      <c r="K14" s="232">
        <v>140201</v>
      </c>
      <c r="L14" s="232">
        <v>20712</v>
      </c>
      <c r="M14" s="232">
        <v>366900</v>
      </c>
      <c r="N14" s="232">
        <v>387612</v>
      </c>
      <c r="O14" s="233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/>
      <c r="D18" s="232">
        <v>6892.9650499999998</v>
      </c>
      <c r="E18" s="232">
        <v>102801.52112999999</v>
      </c>
      <c r="F18" s="232">
        <v>5858089.4023500001</v>
      </c>
      <c r="G18" s="232">
        <v>43090.973460000001</v>
      </c>
      <c r="H18" s="232">
        <v>6010874.8619900001</v>
      </c>
      <c r="I18" s="232">
        <v>353.03568000000001</v>
      </c>
      <c r="J18" s="232">
        <v>110093.5772</v>
      </c>
      <c r="K18" s="232">
        <v>110446.61288</v>
      </c>
      <c r="L18" s="232">
        <v>12346.260330000001</v>
      </c>
      <c r="M18" s="232">
        <v>390000</v>
      </c>
      <c r="N18" s="232">
        <v>402346.26033000002</v>
      </c>
      <c r="O18" s="233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/>
      <c r="D22" s="232">
        <v>6838</v>
      </c>
      <c r="E22" s="232">
        <v>122082</v>
      </c>
      <c r="F22" s="232">
        <v>6277118</v>
      </c>
      <c r="G22" s="232">
        <v>230050</v>
      </c>
      <c r="H22" s="232">
        <v>6636088</v>
      </c>
      <c r="I22" s="232">
        <v>2184</v>
      </c>
      <c r="J22" s="232">
        <v>44670</v>
      </c>
      <c r="K22" s="232">
        <v>46854</v>
      </c>
      <c r="L22" s="232">
        <v>74379</v>
      </c>
      <c r="M22" s="232">
        <v>275000</v>
      </c>
      <c r="N22" s="232">
        <v>349379</v>
      </c>
      <c r="O22" s="233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0</v>
      </c>
      <c r="D26" s="232">
        <v>6986.2731100000001</v>
      </c>
      <c r="E26" s="232">
        <v>116756.167</v>
      </c>
      <c r="F26" s="232">
        <v>7224206.0682100002</v>
      </c>
      <c r="G26" s="232">
        <v>36569.317999999999</v>
      </c>
      <c r="H26" s="232">
        <v>7384517.82632</v>
      </c>
      <c r="I26" s="232">
        <v>1897.21183</v>
      </c>
      <c r="J26" s="232">
        <v>69891.521840000001</v>
      </c>
      <c r="K26" s="232">
        <v>71788.733670000001</v>
      </c>
      <c r="L26" s="232">
        <v>9371.1252800000002</v>
      </c>
      <c r="M26" s="232">
        <v>300000</v>
      </c>
      <c r="N26" s="232">
        <v>309371.12527999998</v>
      </c>
      <c r="O26" s="233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/>
      <c r="D30" s="232">
        <v>6421.8869999999997</v>
      </c>
      <c r="E30" s="232">
        <v>135369.967</v>
      </c>
      <c r="F30" s="232">
        <v>7984064.6320000002</v>
      </c>
      <c r="G30" s="232">
        <v>57341.627</v>
      </c>
      <c r="H30" s="232">
        <v>8183198.1130000008</v>
      </c>
      <c r="I30" s="232">
        <v>1116.173</v>
      </c>
      <c r="J30" s="232">
        <v>48855.552000000003</v>
      </c>
      <c r="K30" s="232">
        <v>49971.725000000006</v>
      </c>
      <c r="L30" s="232">
        <v>14478.564</v>
      </c>
      <c r="M30" s="232"/>
      <c r="N30" s="232">
        <v>14478.564</v>
      </c>
      <c r="O30" s="233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0</v>
      </c>
      <c r="D34" s="232">
        <v>6263.473</v>
      </c>
      <c r="E34" s="232">
        <v>151561.18900000001</v>
      </c>
      <c r="F34" s="232">
        <v>8699954.4499999993</v>
      </c>
      <c r="G34" s="232">
        <v>87011.581999999995</v>
      </c>
      <c r="H34" s="232">
        <v>8944790.6940000001</v>
      </c>
      <c r="I34" s="232">
        <v>528.33100000000002</v>
      </c>
      <c r="J34" s="232">
        <v>42720.466999999997</v>
      </c>
      <c r="K34" s="232">
        <v>43248.797999999995</v>
      </c>
      <c r="L34" s="232">
        <v>10529.858</v>
      </c>
      <c r="M34" s="232">
        <v>0</v>
      </c>
      <c r="N34" s="232">
        <v>10529.858</v>
      </c>
      <c r="O34" s="233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/>
      <c r="D38" s="232">
        <v>5555.33</v>
      </c>
      <c r="E38" s="232">
        <v>154951.13200000001</v>
      </c>
      <c r="F38" s="232">
        <v>8006720.8760000002</v>
      </c>
      <c r="G38" s="232">
        <v>180035.899</v>
      </c>
      <c r="H38" s="232">
        <v>8347263.2370000007</v>
      </c>
      <c r="I38" s="232">
        <v>8803.1779999999999</v>
      </c>
      <c r="J38" s="232">
        <v>75880.255000000005</v>
      </c>
      <c r="K38" s="232">
        <v>84683.433000000005</v>
      </c>
      <c r="L38" s="232">
        <v>48039.754999999997</v>
      </c>
      <c r="M38" s="232">
        <v>200000</v>
      </c>
      <c r="N38" s="232">
        <v>248039.755</v>
      </c>
      <c r="O38" s="233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/>
      <c r="D42" s="232">
        <v>4641.2359999999999</v>
      </c>
      <c r="E42" s="232">
        <v>169757.837</v>
      </c>
      <c r="F42" s="232">
        <v>7181787.0750000002</v>
      </c>
      <c r="G42" s="232">
        <v>48973.807000000001</v>
      </c>
      <c r="H42" s="232">
        <v>7405159.9550000001</v>
      </c>
      <c r="I42" s="232">
        <v>386.37900000000002</v>
      </c>
      <c r="J42" s="232">
        <v>93420.433000000005</v>
      </c>
      <c r="K42" s="232">
        <v>93806.812000000005</v>
      </c>
      <c r="L42" s="232">
        <v>20412.938999999998</v>
      </c>
      <c r="M42" s="232">
        <v>1411000</v>
      </c>
      <c r="N42" s="232">
        <v>1431412.939</v>
      </c>
      <c r="O42" s="233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0</v>
      </c>
      <c r="D46" s="232">
        <v>4274.4669999999996</v>
      </c>
      <c r="E46" s="232">
        <v>189464.11900000001</v>
      </c>
      <c r="F46" s="232">
        <v>8090882.8789999997</v>
      </c>
      <c r="G46" s="232">
        <v>83867.75</v>
      </c>
      <c r="H46" s="232">
        <v>8368489.2149999999</v>
      </c>
      <c r="I46" s="232">
        <v>713.44</v>
      </c>
      <c r="J46" s="232">
        <v>196146.30499999999</v>
      </c>
      <c r="K46" s="232">
        <v>196859.745</v>
      </c>
      <c r="L46" s="232">
        <v>17484.952000000001</v>
      </c>
      <c r="M46" s="232">
        <v>1893000</v>
      </c>
      <c r="N46" s="232">
        <v>1910484.952</v>
      </c>
      <c r="O46" s="233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/>
      <c r="D50" s="232">
        <v>3009.8409999999999</v>
      </c>
      <c r="E50" s="232">
        <v>210864.23199999999</v>
      </c>
      <c r="F50" s="232">
        <v>8024907.9409999996</v>
      </c>
      <c r="G50" s="232">
        <v>197261.24</v>
      </c>
      <c r="H50" s="232">
        <f t="shared" si="0"/>
        <v>8436043.2539999988</v>
      </c>
      <c r="I50" s="232">
        <v>1064.4359999999999</v>
      </c>
      <c r="J50" s="232">
        <v>272617.34600000002</v>
      </c>
      <c r="K50" s="232">
        <f t="shared" si="1"/>
        <v>273681.78200000001</v>
      </c>
      <c r="L50" s="232">
        <v>49078.082000000002</v>
      </c>
      <c r="M50" s="232">
        <v>960077.43500000006</v>
      </c>
      <c r="N50" s="232">
        <f t="shared" si="2"/>
        <v>1009155.5170000001</v>
      </c>
      <c r="O50" s="233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0</v>
      </c>
      <c r="D54" s="232">
        <v>2476.4960000000001</v>
      </c>
      <c r="E54" s="232">
        <v>180244.503</v>
      </c>
      <c r="F54" s="232">
        <v>8423796.3859999999</v>
      </c>
      <c r="G54" s="232">
        <v>165031.55600000001</v>
      </c>
      <c r="H54" s="232">
        <v>8771548.9409999996</v>
      </c>
      <c r="I54" s="232">
        <v>71952.479999999996</v>
      </c>
      <c r="J54" s="232">
        <v>371590.10399999999</v>
      </c>
      <c r="K54" s="232">
        <v>443542.58399999997</v>
      </c>
      <c r="L54" s="232">
        <v>48737.601000000002</v>
      </c>
      <c r="M54" s="232">
        <v>1084420.3559999999</v>
      </c>
      <c r="N54" s="232">
        <v>1133157.9569999999</v>
      </c>
      <c r="O54" s="233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/>
      <c r="D58" s="232">
        <v>6079.0950000000003</v>
      </c>
      <c r="E58" s="232">
        <v>195658.60800000001</v>
      </c>
      <c r="F58" s="232">
        <v>7923013.7429999998</v>
      </c>
      <c r="G58" s="232">
        <v>48005.052000000003</v>
      </c>
      <c r="H58" s="232">
        <v>8172756.4979999997</v>
      </c>
      <c r="I58" s="232">
        <v>15.946999999999999</v>
      </c>
      <c r="J58" s="232">
        <v>397713.109</v>
      </c>
      <c r="K58" s="232">
        <v>397729.05599999998</v>
      </c>
      <c r="L58" s="232">
        <v>63530.591999999997</v>
      </c>
      <c r="M58" s="232">
        <v>1175253.139</v>
      </c>
      <c r="N58" s="232">
        <v>1238783.7309999999</v>
      </c>
      <c r="O58" s="233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0</v>
      </c>
      <c r="D62" s="232">
        <v>5699.96</v>
      </c>
      <c r="E62" s="232">
        <v>213372.02900000001</v>
      </c>
      <c r="F62" s="232">
        <v>8364077.5099999998</v>
      </c>
      <c r="G62" s="232">
        <v>48138.764000000003</v>
      </c>
      <c r="H62" s="232">
        <v>8631288.2630000003</v>
      </c>
      <c r="I62" s="232">
        <v>1965.9970000000001</v>
      </c>
      <c r="J62" s="232">
        <v>298786.109</v>
      </c>
      <c r="K62" s="232">
        <v>300752.10599999997</v>
      </c>
      <c r="L62" s="232">
        <v>36122.35</v>
      </c>
      <c r="M62" s="232">
        <v>1139366.5</v>
      </c>
      <c r="N62" s="232">
        <v>1175488.8500000001</v>
      </c>
      <c r="O62" s="233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/>
      <c r="D66" s="232">
        <v>3940.9450000000002</v>
      </c>
      <c r="E66" s="232">
        <v>180366.85500000001</v>
      </c>
      <c r="F66" s="232">
        <v>8539794.3049999997</v>
      </c>
      <c r="G66" s="232">
        <v>35408.904000000002</v>
      </c>
      <c r="H66" s="232">
        <v>8759511.0089999996</v>
      </c>
      <c r="I66" s="232">
        <v>1466.5840000000001</v>
      </c>
      <c r="J66" s="232">
        <v>125726.289</v>
      </c>
      <c r="K66" s="232">
        <v>127192.87300000001</v>
      </c>
      <c r="L66" s="232">
        <v>52589.764999999999</v>
      </c>
      <c r="M66" s="232">
        <v>1163018.1640000001</v>
      </c>
      <c r="N66" s="232">
        <v>1215607.929</v>
      </c>
      <c r="O66" s="233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/>
      <c r="D68" s="74">
        <v>425.55500000000001</v>
      </c>
      <c r="E68" s="74">
        <v>36528.841999999997</v>
      </c>
      <c r="F68" s="74">
        <v>4594095.4740000004</v>
      </c>
      <c r="G68" s="74">
        <v>1873.7159999999999</v>
      </c>
      <c r="H68" s="74">
        <v>4632923.5870000003</v>
      </c>
      <c r="I68" s="74">
        <v>2.726</v>
      </c>
      <c r="J68" s="74">
        <v>72021.523000000001</v>
      </c>
      <c r="K68" s="74">
        <v>72024.248999999996</v>
      </c>
      <c r="L68" s="74">
        <v>31119.841</v>
      </c>
      <c r="M68" s="74">
        <v>745970</v>
      </c>
      <c r="N68" s="74">
        <v>777089.84100000001</v>
      </c>
      <c r="O68" s="75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/>
      <c r="D69" s="74">
        <v>1818.8050000000001</v>
      </c>
      <c r="E69" s="74">
        <v>62406.675999999999</v>
      </c>
      <c r="F69" s="74">
        <v>6901519.5710000005</v>
      </c>
      <c r="G69" s="74">
        <v>1945.3140000000001</v>
      </c>
      <c r="H69" s="74">
        <v>6967690.3660000004</v>
      </c>
      <c r="I69" s="74">
        <v>932.726</v>
      </c>
      <c r="J69" s="74">
        <v>107539.227</v>
      </c>
      <c r="K69" s="74">
        <v>108471.95299999999</v>
      </c>
      <c r="L69" s="74">
        <v>36033.411999999997</v>
      </c>
      <c r="M69" s="74">
        <v>745970</v>
      </c>
      <c r="N69" s="74">
        <v>782003.41200000001</v>
      </c>
      <c r="O69" s="75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/>
      <c r="D70" s="232">
        <v>3917.7570000000001</v>
      </c>
      <c r="E70" s="232">
        <v>181563.86199999999</v>
      </c>
      <c r="F70" s="232">
        <v>8837819.9399999995</v>
      </c>
      <c r="G70" s="232">
        <v>36197.716</v>
      </c>
      <c r="H70" s="232">
        <v>9059499.2750000004</v>
      </c>
      <c r="I70" s="232">
        <v>945.65099999999995</v>
      </c>
      <c r="J70" s="232">
        <v>173210.247</v>
      </c>
      <c r="K70" s="232">
        <v>174155.89800000002</v>
      </c>
      <c r="L70" s="232">
        <v>66574.107000000004</v>
      </c>
      <c r="M70" s="232">
        <v>1106042</v>
      </c>
      <c r="N70" s="232">
        <v>1172616.1070000001</v>
      </c>
      <c r="O70" s="233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/>
      <c r="D71" s="74">
        <v>0</v>
      </c>
      <c r="E71" s="74">
        <v>13703.445</v>
      </c>
      <c r="F71" s="74">
        <v>2311309.551</v>
      </c>
      <c r="G71" s="74">
        <v>109.61199999999999</v>
      </c>
      <c r="H71" s="74">
        <v>2325122.608</v>
      </c>
      <c r="I71" s="74">
        <v>0</v>
      </c>
      <c r="J71" s="74">
        <v>3817.1039999999998</v>
      </c>
      <c r="K71" s="74">
        <v>3817.1039999999998</v>
      </c>
      <c r="L71" s="74">
        <v>3980.2710000000002</v>
      </c>
      <c r="M71" s="74">
        <v>520000</v>
      </c>
      <c r="N71" s="74">
        <v>523980.27100000001</v>
      </c>
      <c r="O71" s="75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0</v>
      </c>
      <c r="D72" s="74">
        <v>561.98900000000003</v>
      </c>
      <c r="E72" s="74">
        <v>37113.754999999997</v>
      </c>
      <c r="F72" s="74">
        <v>4610205.3320000004</v>
      </c>
      <c r="G72" s="74">
        <v>593.28899999999999</v>
      </c>
      <c r="H72" s="74">
        <v>4648474.3650000002</v>
      </c>
      <c r="I72" s="74">
        <v>0</v>
      </c>
      <c r="J72" s="74">
        <v>38343.949999999997</v>
      </c>
      <c r="K72" s="74">
        <v>38343.949999999997</v>
      </c>
      <c r="L72" s="74">
        <v>9361.4989999999998</v>
      </c>
      <c r="M72" s="74">
        <v>746665.09199999995</v>
      </c>
      <c r="N72" s="74">
        <v>756026.5909999999</v>
      </c>
      <c r="O72" s="75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/>
      <c r="D73" s="74">
        <v>980.38400000000001</v>
      </c>
      <c r="E73" s="74">
        <v>63273.781999999999</v>
      </c>
      <c r="F73" s="74">
        <v>6893070.4419999998</v>
      </c>
      <c r="G73" s="74">
        <v>820.31700000000001</v>
      </c>
      <c r="H73" s="74">
        <v>6958144.9249999998</v>
      </c>
      <c r="I73" s="74">
        <v>0</v>
      </c>
      <c r="J73" s="74">
        <v>44991.589</v>
      </c>
      <c r="K73" s="74">
        <v>44991.589</v>
      </c>
      <c r="L73" s="74">
        <v>17555.715</v>
      </c>
      <c r="M73" s="74">
        <v>946665.09199999995</v>
      </c>
      <c r="N73" s="74">
        <v>964220.80699999991</v>
      </c>
      <c r="O73" s="75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0</v>
      </c>
      <c r="D74" s="232">
        <v>3991.7905900000005</v>
      </c>
      <c r="E74" s="232">
        <v>178021.76699999999</v>
      </c>
      <c r="F74" s="232">
        <v>9944281.6582699995</v>
      </c>
      <c r="G74" s="232">
        <v>2152.1970799999999</v>
      </c>
      <c r="H74" s="232">
        <f t="shared" ref="H74" si="4">SUM(C74:G74)</f>
        <v>10128447.412939999</v>
      </c>
      <c r="I74" s="232">
        <v>177.01770999999999</v>
      </c>
      <c r="J74" s="232">
        <v>137005.15420000002</v>
      </c>
      <c r="K74" s="232">
        <f t="shared" ref="K74:K76" si="5">J74+I74</f>
        <v>137182.17191</v>
      </c>
      <c r="L74" s="232">
        <v>23787.02363</v>
      </c>
      <c r="M74" s="232">
        <v>975047.23332</v>
      </c>
      <c r="N74" s="232">
        <f t="shared" ref="N74:N76" si="6">SUM(L74:M74)</f>
        <v>998834.25694999995</v>
      </c>
      <c r="O74" s="233">
        <f t="shared" ref="O74:O76" si="7">N74+K74+H74</f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0</v>
      </c>
      <c r="D75" s="74">
        <v>0</v>
      </c>
      <c r="E75" s="74">
        <v>12906.805</v>
      </c>
      <c r="F75" s="74">
        <v>2416695.7009999999</v>
      </c>
      <c r="G75" s="74">
        <v>667.90200000000004</v>
      </c>
      <c r="H75" s="74">
        <f t="shared" ref="H75" si="8">SUM(C75:G75)</f>
        <v>2430270.4079999998</v>
      </c>
      <c r="I75" s="74">
        <v>0</v>
      </c>
      <c r="J75" s="74">
        <v>2656.4960000000001</v>
      </c>
      <c r="K75" s="74">
        <f t="shared" si="5"/>
        <v>2656.4960000000001</v>
      </c>
      <c r="L75" s="74">
        <v>2014.971</v>
      </c>
      <c r="M75" s="74">
        <v>497708</v>
      </c>
      <c r="N75" s="74">
        <f t="shared" si="6"/>
        <v>499722.97100000002</v>
      </c>
      <c r="O75" s="75">
        <f t="shared" si="7"/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198</v>
      </c>
      <c r="C76" s="74">
        <v>0</v>
      </c>
      <c r="D76" s="74">
        <v>866.80207000000007</v>
      </c>
      <c r="E76" s="74">
        <v>34415.63869</v>
      </c>
      <c r="F76" s="74">
        <v>4834620.8338099997</v>
      </c>
      <c r="G76" s="74">
        <v>784.24940000000004</v>
      </c>
      <c r="H76" s="74">
        <f t="shared" ref="H76" si="9">SUM(C76:G76)</f>
        <v>4870687.5239699995</v>
      </c>
      <c r="I76" s="74">
        <v>11295.75568</v>
      </c>
      <c r="J76" s="74">
        <v>19932.374390000001</v>
      </c>
      <c r="K76" s="74">
        <f t="shared" si="5"/>
        <v>31228.130069999999</v>
      </c>
      <c r="L76" s="74">
        <v>9769.1398499999996</v>
      </c>
      <c r="M76" s="74">
        <v>994438</v>
      </c>
      <c r="N76" s="74">
        <f t="shared" si="6"/>
        <v>1004207.13985</v>
      </c>
      <c r="O76" s="75">
        <f t="shared" si="7"/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199</v>
      </c>
      <c r="C77" s="74"/>
      <c r="D77" s="74">
        <v>1615.0881399999998</v>
      </c>
      <c r="E77" s="74">
        <v>51976.279429999995</v>
      </c>
      <c r="F77" s="74">
        <v>7267334.8865200002</v>
      </c>
      <c r="G77" s="74">
        <v>1143.5916599999998</v>
      </c>
      <c r="H77" s="74">
        <v>7322069.8457500003</v>
      </c>
      <c r="I77" s="74">
        <v>11295.75568</v>
      </c>
      <c r="J77" s="74">
        <v>37918.688699999999</v>
      </c>
      <c r="K77" s="74">
        <v>49214.444380000001</v>
      </c>
      <c r="L77" s="74">
        <v>18394.612440000001</v>
      </c>
      <c r="M77" s="74">
        <v>994438</v>
      </c>
      <c r="N77" s="74">
        <v>1012832.6124400001</v>
      </c>
      <c r="O77" s="75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5">
      <c r="A78" s="68"/>
      <c r="B78" s="231" t="s">
        <v>202</v>
      </c>
      <c r="C78" s="232"/>
      <c r="D78" s="232">
        <v>4133.6679999999997</v>
      </c>
      <c r="E78" s="232">
        <v>170011.15299999999</v>
      </c>
      <c r="F78" s="232">
        <v>10099605.665999999</v>
      </c>
      <c r="G78" s="232">
        <v>1663.2809999999999</v>
      </c>
      <c r="H78" s="232">
        <v>10275413.767999999</v>
      </c>
      <c r="I78" s="232">
        <v>12073.880999999999</v>
      </c>
      <c r="J78" s="232">
        <v>106385.281</v>
      </c>
      <c r="K78" s="232">
        <v>118459.162</v>
      </c>
      <c r="L78" s="232">
        <v>23447.327000000001</v>
      </c>
      <c r="M78" s="232">
        <v>1273710.5279999999</v>
      </c>
      <c r="N78" s="232">
        <v>1297157.855</v>
      </c>
      <c r="O78" s="233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3.9" customHeight="1" x14ac:dyDescent="0.25">
      <c r="A79" s="7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</row>
    <row r="80" spans="1:255" x14ac:dyDescent="0.3">
      <c r="B80" s="293" t="s">
        <v>149</v>
      </c>
      <c r="C80" s="293"/>
    </row>
  </sheetData>
  <mergeCells count="1">
    <mergeCell ref="B80:C80"/>
  </mergeCells>
  <phoneticPr fontId="0" type="noConversion"/>
  <hyperlinks>
    <hyperlink ref="B80" location="Índice!A1" display="◄ volver al menu"/>
    <hyperlink ref="B80:C80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="85" zoomScaleNormal="85" workbookViewId="0">
      <selection activeCell="B2" sqref="B2:U2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4" customFormat="1" ht="15.6" x14ac:dyDescent="0.25">
      <c r="B1" s="206" t="s">
        <v>37</v>
      </c>
      <c r="U1" s="207" t="str">
        <f>Índice!B8</f>
        <v>4º Trimestre 2018</v>
      </c>
    </row>
    <row r="2" spans="2:31" s="4" customFormat="1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65" t="s">
        <v>34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195</v>
      </c>
      <c r="T5" s="266"/>
      <c r="U5" s="267"/>
      <c r="AA5"/>
      <c r="AB5"/>
      <c r="AC5"/>
      <c r="AD5"/>
      <c r="AE5"/>
    </row>
    <row r="6" spans="2:31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2018</v>
      </c>
      <c r="O6" s="276"/>
      <c r="P6" s="277">
        <v>2017</v>
      </c>
      <c r="Q6" s="278"/>
      <c r="R6"/>
      <c r="S6" s="268"/>
      <c r="T6" s="269"/>
      <c r="U6" s="270"/>
      <c r="AA6"/>
      <c r="AB6"/>
      <c r="AC6"/>
      <c r="AD6"/>
      <c r="AE6"/>
    </row>
    <row r="7" spans="2:31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f>+'[1]gastos dfalava'!F14+'[1]gastos dfbizkaia'!F14+'[1]gastos dfgipuzkoa'!F14</f>
        <v>384535.06446999998</v>
      </c>
      <c r="G9" s="34">
        <f>+'[1]gastos dfalava'!H14+'[1]gastos dfbizkaia'!H14+'[1]gastos dfgipuzkoa'!H14</f>
        <v>374935.50159999996</v>
      </c>
      <c r="H9" s="37">
        <f>+'[1]gastos dfalava'!J14+'[1]gastos dfbizkaia'!J14+'[1]gastos dfgipuzkoa'!J14</f>
        <v>371665.73783</v>
      </c>
      <c r="I9" s="249"/>
      <c r="J9" s="31">
        <v>371874.99674000003</v>
      </c>
      <c r="K9" s="34">
        <v>363027.42817999999</v>
      </c>
      <c r="L9" s="37">
        <v>359902.07637999998</v>
      </c>
      <c r="M9"/>
      <c r="N9" s="40">
        <f t="shared" ref="N9:O16" si="0">IF(+$F9=0," ",+G9/$F9*100)</f>
        <v>97.503592323048366</v>
      </c>
      <c r="O9" s="41">
        <f t="shared" si="0"/>
        <v>96.653276169303922</v>
      </c>
      <c r="P9" s="41">
        <f t="shared" ref="P9:Q14" si="1">IF(+$J9=0," ",+K9/$J9*100)</f>
        <v>97.620821878975121</v>
      </c>
      <c r="Q9" s="42">
        <f t="shared" si="1"/>
        <v>96.780391135473138</v>
      </c>
      <c r="R9"/>
      <c r="S9" s="40">
        <f t="shared" ref="S9:U16" si="2">IF(+J9=0," ",(+F9/J9-1)*100)</f>
        <v>3.4043879908525643</v>
      </c>
      <c r="T9" s="41">
        <f t="shared" si="2"/>
        <v>3.2802131452435601</v>
      </c>
      <c r="U9" s="42">
        <f t="shared" si="2"/>
        <v>3.2685728207856757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f>+'[1]gastos dfalava'!F16+'[1]gastos dfbizkaia'!F16+'[1]gastos dfgipuzkoa'!F16</f>
        <v>596642.57319999998</v>
      </c>
      <c r="G10" s="34">
        <f>+'[1]gastos dfalava'!H16+'[1]gastos dfbizkaia'!H16+'[1]gastos dfgipuzkoa'!H16</f>
        <v>579722.18845000002</v>
      </c>
      <c r="H10" s="37">
        <f>+'[1]gastos dfalava'!J16+'[1]gastos dfbizkaia'!J16+'[1]gastos dfgipuzkoa'!J16</f>
        <v>480366.81248999998</v>
      </c>
      <c r="I10" s="249"/>
      <c r="J10" s="31">
        <v>619389.40318000002</v>
      </c>
      <c r="K10" s="34">
        <v>602269.67906999995</v>
      </c>
      <c r="L10" s="37">
        <v>511893.90002000006</v>
      </c>
      <c r="M10"/>
      <c r="N10" s="40">
        <f t="shared" si="0"/>
        <v>97.164066811516633</v>
      </c>
      <c r="O10" s="41">
        <f t="shared" si="0"/>
        <v>80.511655397573634</v>
      </c>
      <c r="P10" s="41">
        <f t="shared" si="1"/>
        <v>97.236032127429709</v>
      </c>
      <c r="Q10" s="42">
        <f t="shared" si="1"/>
        <v>82.644923757476548</v>
      </c>
      <c r="R10"/>
      <c r="S10" s="40">
        <f t="shared" si="2"/>
        <v>-3.6724603073956086</v>
      </c>
      <c r="T10" s="41">
        <f t="shared" si="2"/>
        <v>-3.7437532393822082</v>
      </c>
      <c r="U10" s="42">
        <f t="shared" si="2"/>
        <v>-6.1589105728293125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f>+'[1]gastos dfalava'!F18+'[1]gastos dfbizkaia'!F18+'[1]gastos dfgipuzkoa'!F18</f>
        <v>50579.748910000002</v>
      </c>
      <c r="G11" s="34">
        <f>+'[1]gastos dfalava'!H18+'[1]gastos dfbizkaia'!H18+'[1]gastos dfgipuzkoa'!H18</f>
        <v>38779.29421</v>
      </c>
      <c r="H11" s="37">
        <f>+'[1]gastos dfalava'!J18+'[1]gastos dfbizkaia'!J18+'[1]gastos dfgipuzkoa'!J18</f>
        <v>37995.535830000001</v>
      </c>
      <c r="I11" s="249"/>
      <c r="J11" s="31">
        <v>50036.051059999998</v>
      </c>
      <c r="K11" s="34">
        <v>42009.507969999999</v>
      </c>
      <c r="L11" s="37">
        <v>41146.164100000002</v>
      </c>
      <c r="M11"/>
      <c r="N11" s="40">
        <f t="shared" si="0"/>
        <v>76.669606009714769</v>
      </c>
      <c r="O11" s="41">
        <f t="shared" si="0"/>
        <v>75.120056245451224</v>
      </c>
      <c r="P11" s="41">
        <f t="shared" si="1"/>
        <v>83.958480095931051</v>
      </c>
      <c r="Q11" s="42">
        <f t="shared" si="1"/>
        <v>82.233036437388279</v>
      </c>
      <c r="R11"/>
      <c r="S11" s="40">
        <f t="shared" si="2"/>
        <v>1.0866122295463354</v>
      </c>
      <c r="T11" s="41">
        <f t="shared" si="2"/>
        <v>-7.6892444498678048</v>
      </c>
      <c r="U11" s="42">
        <f t="shared" si="2"/>
        <v>-7.657161582165573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f>+'[1]gastos dfalava'!F20+'[1]gastos dfbizkaia'!F20+'[1]gastos dfgipuzkoa'!F20-F36</f>
        <v>13651385.337379999</v>
      </c>
      <c r="G12" s="34">
        <f>+'[1]gastos dfalava'!H20+'[1]gastos dfbizkaia'!H20+'[1]gastos dfgipuzkoa'!H20-G36</f>
        <v>13670922.39505</v>
      </c>
      <c r="H12" s="37">
        <f>+'[1]gastos dfalava'!J20+'[1]gastos dfbizkaia'!J20+'[1]gastos dfgipuzkoa'!J20-H36</f>
        <v>13396761.567850001</v>
      </c>
      <c r="I12" s="249"/>
      <c r="J12" s="31">
        <v>13561116.432470001</v>
      </c>
      <c r="K12" s="34">
        <v>13524532.529130001</v>
      </c>
      <c r="L12" s="37">
        <v>13275722.98068</v>
      </c>
      <c r="M12"/>
      <c r="N12" s="40">
        <f t="shared" si="0"/>
        <v>100.14311410298049</v>
      </c>
      <c r="O12" s="41">
        <f t="shared" si="0"/>
        <v>98.134813696652515</v>
      </c>
      <c r="P12" s="41">
        <f t="shared" si="1"/>
        <v>99.730229413469189</v>
      </c>
      <c r="Q12" s="42">
        <f t="shared" si="1"/>
        <v>97.895501795805899</v>
      </c>
      <c r="R12"/>
      <c r="S12" s="40">
        <f t="shared" si="2"/>
        <v>0.66564508430784208</v>
      </c>
      <c r="T12" s="41">
        <f t="shared" si="2"/>
        <v>1.0824024091383277</v>
      </c>
      <c r="U12" s="42">
        <f t="shared" si="2"/>
        <v>0.91172878001557489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f>+'[1]gastos dfalava'!F22+'[1]gastos dfbizkaia'!F22+'[1]gastos dfgipuzkoa'!F22</f>
        <v>293126.23441999999</v>
      </c>
      <c r="G13" s="34">
        <f>+'[1]gastos dfalava'!H22+'[1]gastos dfbizkaia'!H22+'[1]gastos dfgipuzkoa'!H22</f>
        <v>243963.06373000002</v>
      </c>
      <c r="H13" s="37">
        <f>+'[1]gastos dfalava'!J22+'[1]gastos dfbizkaia'!J22+'[1]gastos dfgipuzkoa'!J22</f>
        <v>190039.92245000001</v>
      </c>
      <c r="I13" s="249"/>
      <c r="J13" s="31">
        <v>215611.7176</v>
      </c>
      <c r="K13" s="34">
        <v>192636.35058999999</v>
      </c>
      <c r="L13" s="37">
        <v>145660.81096999999</v>
      </c>
      <c r="M13"/>
      <c r="N13" s="40">
        <f t="shared" si="0"/>
        <v>83.227986813504558</v>
      </c>
      <c r="O13" s="41">
        <f t="shared" si="0"/>
        <v>64.832109901737809</v>
      </c>
      <c r="P13" s="41">
        <f t="shared" si="1"/>
        <v>89.344100930254811</v>
      </c>
      <c r="Q13" s="42">
        <f t="shared" si="1"/>
        <v>67.557001350097295</v>
      </c>
      <c r="R13"/>
      <c r="S13" s="40">
        <f t="shared" si="2"/>
        <v>35.950975987216019</v>
      </c>
      <c r="T13" s="41">
        <f t="shared" si="2"/>
        <v>26.644355015446642</v>
      </c>
      <c r="U13" s="42">
        <f t="shared" si="2"/>
        <v>30.467434023239282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f>+'[1]gastos dfalava'!F24+'[1]gastos dfbizkaia'!F24+'[1]gastos dfgipuzkoa'!F24-F37</f>
        <v>195040.18126000001</v>
      </c>
      <c r="G14" s="34">
        <f>+'[1]gastos dfalava'!H24+'[1]gastos dfbizkaia'!H24+'[1]gastos dfgipuzkoa'!H24-G37</f>
        <v>154658.52169999998</v>
      </c>
      <c r="H14" s="37">
        <f>+'[1]gastos dfalava'!J24+'[1]gastos dfbizkaia'!J24+'[1]gastos dfgipuzkoa'!J24-H37</f>
        <v>107022.43871999999</v>
      </c>
      <c r="I14" s="249"/>
      <c r="J14" s="31">
        <v>226126.94458000001</v>
      </c>
      <c r="K14" s="34">
        <v>185974.82791000002</v>
      </c>
      <c r="L14" s="37">
        <v>150166.51190000001</v>
      </c>
      <c r="M14"/>
      <c r="N14" s="40">
        <f t="shared" si="0"/>
        <v>79.295722912516737</v>
      </c>
      <c r="O14" s="41">
        <f t="shared" si="0"/>
        <v>54.871995108194035</v>
      </c>
      <c r="P14" s="41">
        <f t="shared" si="1"/>
        <v>82.24355052221793</v>
      </c>
      <c r="Q14" s="42">
        <f t="shared" si="1"/>
        <v>66.408057730101049</v>
      </c>
      <c r="R14"/>
      <c r="S14" s="40">
        <f t="shared" si="2"/>
        <v>-13.747483024519447</v>
      </c>
      <c r="T14" s="41">
        <f t="shared" si="2"/>
        <v>-16.839002655324485</v>
      </c>
      <c r="U14" s="42">
        <f t="shared" si="2"/>
        <v>-28.730821961644047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f>+'[1]gastos dfalava'!F26+'[1]gastos dfbizkaia'!F26+'[1]gastos dfgipuzkoa'!F26</f>
        <v>125506.85591</v>
      </c>
      <c r="G15" s="34">
        <f>+'[1]gastos dfalava'!H26+'[1]gastos dfbizkaia'!H26+'[1]gastos dfgipuzkoa'!H26</f>
        <v>113237.70275</v>
      </c>
      <c r="H15" s="37">
        <f>+'[1]gastos dfalava'!J26+'[1]gastos dfbizkaia'!J26+'[1]gastos dfgipuzkoa'!J26</f>
        <v>113237.70275</v>
      </c>
      <c r="I15" s="249"/>
      <c r="J15" s="31">
        <v>131742.45185000001</v>
      </c>
      <c r="K15" s="34">
        <v>130756.87337999999</v>
      </c>
      <c r="L15" s="37">
        <v>130756.87337999999</v>
      </c>
      <c r="M15"/>
      <c r="N15" s="40">
        <f t="shared" si="0"/>
        <v>90.224316376152302</v>
      </c>
      <c r="O15" s="41">
        <f t="shared" si="0"/>
        <v>90.224316376152302</v>
      </c>
      <c r="P15" s="41">
        <f>IF(+$F15=0," ",+K15/$J15*100)</f>
        <v>99.251889989779301</v>
      </c>
      <c r="Q15" s="42">
        <f>IF(+$F15=0," ",+L15/$J15*100)</f>
        <v>99.251889989779301</v>
      </c>
      <c r="R15"/>
      <c r="S15" s="40">
        <f t="shared" si="2"/>
        <v>-4.7331713145127852</v>
      </c>
      <c r="T15" s="41">
        <f t="shared" si="2"/>
        <v>-13.39827894101332</v>
      </c>
      <c r="U15" s="42">
        <f t="shared" si="2"/>
        <v>-13.39827894101332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f>+'[1]gastos dfalava'!F28+'[1]gastos dfbizkaia'!F28+'[1]gastos dfgipuzkoa'!F28</f>
        <v>268447.20600000001</v>
      </c>
      <c r="G16" s="34">
        <f>+'[1]gastos dfalava'!H28+'[1]gastos dfbizkaia'!H28+'[1]gastos dfgipuzkoa'!H28</f>
        <v>268447.20405</v>
      </c>
      <c r="H16" s="37">
        <f>+'[1]gastos dfalava'!J28+'[1]gastos dfbizkaia'!J28+'[1]gastos dfgipuzkoa'!J28</f>
        <v>268447.20405</v>
      </c>
      <c r="I16" s="249"/>
      <c r="J16" s="31">
        <v>253948.71600000001</v>
      </c>
      <c r="K16" s="34">
        <v>253948.71432</v>
      </c>
      <c r="L16" s="37">
        <v>253948.71432</v>
      </c>
      <c r="M16"/>
      <c r="N16" s="40">
        <f t="shared" si="0"/>
        <v>99.999999273600181</v>
      </c>
      <c r="O16" s="41">
        <f t="shared" si="0"/>
        <v>99.999999273600181</v>
      </c>
      <c r="P16" s="41">
        <f>IF(+$J16=0," ",+K16/$J16*100)</f>
        <v>99.999999338449101</v>
      </c>
      <c r="Q16" s="42">
        <f>IF(+$J16=0," ",+L16/$J16*100)</f>
        <v>99.999999338449101</v>
      </c>
      <c r="R16"/>
      <c r="S16" s="40">
        <f t="shared" si="2"/>
        <v>5.7092196520497351</v>
      </c>
      <c r="T16" s="41">
        <f t="shared" si="2"/>
        <v>5.7092195834984594</v>
      </c>
      <c r="U16" s="42">
        <f t="shared" si="2"/>
        <v>5.7092195834984594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f>SUM(F9,F10,F11,F12,F13,F14,F15,F16)</f>
        <v>15565263.201549999</v>
      </c>
      <c r="G18" s="36">
        <f>SUM(G9,G10,G11,G12,G13,G14,G15,G16)</f>
        <v>15444665.871540001</v>
      </c>
      <c r="H18" s="39">
        <f>SUM(H9,H10,H11,H12,H13,H14,H15,H16)</f>
        <v>14965536.921970002</v>
      </c>
      <c r="I18"/>
      <c r="J18" s="33">
        <f>SUM(J9:J17)</f>
        <v>15429846.713480001</v>
      </c>
      <c r="K18" s="36">
        <f t="shared" ref="K18:L18" si="3">SUM(K9:K17)</f>
        <v>15295155.91055</v>
      </c>
      <c r="L18" s="39">
        <f t="shared" si="3"/>
        <v>14869198.031749999</v>
      </c>
      <c r="M18"/>
      <c r="N18" s="46">
        <f>IF(+$F18=0," ",+G18/$F18*100)</f>
        <v>99.225214964575798</v>
      </c>
      <c r="O18" s="47">
        <f>IF(+$F18=0," ",+H18/$F18*100)</f>
        <v>96.147021275423882</v>
      </c>
      <c r="P18" s="47">
        <f>IF(+$J18=0," ",+K18/$J18*100)</f>
        <v>99.127076208655197</v>
      </c>
      <c r="Q18" s="48">
        <f>IF(+$J18=0," ",+L18/$J18*100)</f>
        <v>96.366466290036428</v>
      </c>
      <c r="R18"/>
      <c r="S18" s="46">
        <f>IF(+J18=0," ",(+F18/J18-1)*100)</f>
        <v>0.87762691739312615</v>
      </c>
      <c r="T18" s="47">
        <f>IF(+K18=0," ",(+G18/K18-1)*100)</f>
        <v>0.97749877061974466</v>
      </c>
      <c r="U18" s="48">
        <f>IF(+L18=0," ",(+H18/L18-1)*100)</f>
        <v>0.64790912068217743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f>SUM(F9,F10,F11,F12)</f>
        <v>14683142.723959999</v>
      </c>
      <c r="G20" s="34">
        <f>SUM(G9,G10,G11,G12)</f>
        <v>14664359.379310001</v>
      </c>
      <c r="H20" s="37">
        <f>SUM(H9,H10,H11,H12)</f>
        <v>14286789.654000001</v>
      </c>
      <c r="I20"/>
      <c r="J20" s="31">
        <f>SUM(J9,J10,J11,J12)</f>
        <v>14602416.883450001</v>
      </c>
      <c r="K20" s="34">
        <f>SUM(K9,K10,K11,K12)</f>
        <v>14531839.14435</v>
      </c>
      <c r="L20" s="37">
        <f>SUM(L9,L10,L11,L12)</f>
        <v>14188665.12118</v>
      </c>
      <c r="M20"/>
      <c r="N20" s="40">
        <f t="shared" ref="N20:O22" si="4">IF(+$F20=0," ",+G20/$F20*100)</f>
        <v>99.872075447313151</v>
      </c>
      <c r="O20" s="41">
        <f t="shared" si="4"/>
        <v>97.300625094972162</v>
      </c>
      <c r="P20" s="41">
        <f t="shared" ref="P20:Q22" si="5">IF(+$J20=0," ",+K20/$J20*100)</f>
        <v>99.516670838373386</v>
      </c>
      <c r="Q20" s="42">
        <f t="shared" si="5"/>
        <v>97.16655286879984</v>
      </c>
      <c r="R20"/>
      <c r="S20" s="40">
        <f t="shared" ref="S20:U22" si="6">IF(+J20=0," ",(+F20/J20-1)*100)</f>
        <v>0.55282520115893519</v>
      </c>
      <c r="T20" s="41">
        <f t="shared" si="6"/>
        <v>0.91193023569577925</v>
      </c>
      <c r="U20" s="42">
        <f t="shared" si="6"/>
        <v>0.69156986920162478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f>SUM(F13,F14)</f>
        <v>488166.41567999998</v>
      </c>
      <c r="G21" s="34">
        <f>SUM(G13,G14)</f>
        <v>398621.58542999998</v>
      </c>
      <c r="H21" s="37">
        <f>SUM(H13,H14)</f>
        <v>297062.36116999999</v>
      </c>
      <c r="I21"/>
      <c r="J21" s="31">
        <f>SUM(J13,J14)</f>
        <v>441738.66217999998</v>
      </c>
      <c r="K21" s="34">
        <f>SUM(K13,K14)</f>
        <v>378611.17850000004</v>
      </c>
      <c r="L21" s="37">
        <f>SUM(L13,L14)</f>
        <v>295827.32287000003</v>
      </c>
      <c r="M21"/>
      <c r="N21" s="40">
        <f t="shared" si="4"/>
        <v>81.656904823067975</v>
      </c>
      <c r="O21" s="41">
        <f t="shared" si="4"/>
        <v>60.852682943418337</v>
      </c>
      <c r="P21" s="41">
        <f t="shared" si="5"/>
        <v>85.709314333397259</v>
      </c>
      <c r="Q21" s="42">
        <f t="shared" si="5"/>
        <v>66.968854709270644</v>
      </c>
      <c r="R21"/>
      <c r="S21" s="40">
        <f t="shared" si="6"/>
        <v>10.510230929499564</v>
      </c>
      <c r="T21" s="41">
        <f t="shared" si="6"/>
        <v>5.2852129219422839</v>
      </c>
      <c r="U21" s="42">
        <f t="shared" si="6"/>
        <v>0.41748621730341995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f>SUM(F15,F16)</f>
        <v>393954.06190999999</v>
      </c>
      <c r="G22" s="34">
        <f>SUM(G15,G16)</f>
        <v>381684.9068</v>
      </c>
      <c r="H22" s="37">
        <f>SUM(H15,H16)</f>
        <v>381684.9068</v>
      </c>
      <c r="I22"/>
      <c r="J22" s="31">
        <f>SUM(J15,J16)</f>
        <v>385691.16785000003</v>
      </c>
      <c r="K22" s="34">
        <f>SUM(K15,K16)</f>
        <v>384705.58769999997</v>
      </c>
      <c r="L22" s="37">
        <f>SUM(L15,L16)</f>
        <v>384705.58769999997</v>
      </c>
      <c r="M22"/>
      <c r="N22" s="40">
        <f t="shared" si="4"/>
        <v>96.885638124781437</v>
      </c>
      <c r="O22" s="41">
        <f t="shared" si="4"/>
        <v>96.885638124781437</v>
      </c>
      <c r="P22" s="41">
        <f t="shared" si="5"/>
        <v>99.744463904762441</v>
      </c>
      <c r="Q22" s="42">
        <f t="shared" si="5"/>
        <v>99.744463904762441</v>
      </c>
      <c r="R22"/>
      <c r="S22" s="40">
        <f t="shared" si="6"/>
        <v>2.1423601961280792</v>
      </c>
      <c r="T22" s="41">
        <f t="shared" si="6"/>
        <v>-0.78519288426752709</v>
      </c>
      <c r="U22" s="42">
        <f t="shared" si="6"/>
        <v>-0.78519288426752709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f>SUM(F20,F21,F22)</f>
        <v>15565263.201549999</v>
      </c>
      <c r="G24" s="52">
        <f>SUM(G20,G21,G22)</f>
        <v>15444665.871540001</v>
      </c>
      <c r="H24" s="53">
        <f>SUM(H20,H21,H22)</f>
        <v>14965536.92197</v>
      </c>
      <c r="I24"/>
      <c r="J24" s="51">
        <f>SUM(J20:J23)</f>
        <v>15429846.713480001</v>
      </c>
      <c r="K24" s="52">
        <f t="shared" ref="K24:L24" si="7">SUM(K20:K23)</f>
        <v>15295155.91055</v>
      </c>
      <c r="L24" s="53">
        <f t="shared" si="7"/>
        <v>14869198.031749999</v>
      </c>
      <c r="M24"/>
      <c r="N24" s="54">
        <f>IF(+$F24=0," ",+G24/$F24*100)</f>
        <v>99.225214964575798</v>
      </c>
      <c r="O24" s="55">
        <f>IF(+$F24=0," ",+H24/$F24*100)</f>
        <v>96.147021275423867</v>
      </c>
      <c r="P24" s="55">
        <f>IF(+$J24=0," ",+K24/$J24*100)</f>
        <v>99.127076208655197</v>
      </c>
      <c r="Q24" s="56">
        <f>IF(+$J24=0," ",+L24/$J24*100)</f>
        <v>96.366466290036428</v>
      </c>
      <c r="R24"/>
      <c r="S24" s="54">
        <f>IF(+J24=0," ",(+F24/J24-1)*100)</f>
        <v>0.87762691739312615</v>
      </c>
      <c r="T24" s="55">
        <f>IF(+K24=0," ",(+G24/K24-1)*100)</f>
        <v>0.97749877061974466</v>
      </c>
      <c r="U24" s="56">
        <f>IF(+L24=0," ",(+H24/L24-1)*100)</f>
        <v>0.64790912068215523</v>
      </c>
    </row>
    <row r="25" spans="2:31" ht="6.75" customHeight="1" x14ac:dyDescent="0.25">
      <c r="F25" s="11"/>
      <c r="J25" s="11"/>
    </row>
    <row r="26" spans="2:31" x14ac:dyDescent="0.25">
      <c r="C26" s="212" t="s">
        <v>149</v>
      </c>
      <c r="F26" s="11"/>
      <c r="J26" s="11"/>
    </row>
    <row r="28" spans="2:31" x14ac:dyDescent="0.25">
      <c r="F28" s="120"/>
      <c r="G28" s="120"/>
    </row>
    <row r="29" spans="2:31" x14ac:dyDescent="0.25">
      <c r="G29" s="121"/>
      <c r="K29" s="166"/>
    </row>
    <row r="30" spans="2:31" x14ac:dyDescent="0.25">
      <c r="G30" s="121"/>
    </row>
    <row r="31" spans="2:31" x14ac:dyDescent="0.25">
      <c r="F31" s="121"/>
      <c r="G31" s="120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="85" zoomScaleNormal="85" workbookViewId="0">
      <selection activeCell="B2" sqref="B2:U2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4" customFormat="1" ht="15.6" x14ac:dyDescent="0.25">
      <c r="B1" s="206" t="s">
        <v>37</v>
      </c>
      <c r="U1" s="207" t="str">
        <f>Índice!B8</f>
        <v>4º Trimestre 2018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195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2018</v>
      </c>
      <c r="O6" s="276"/>
      <c r="P6" s="280">
        <v>2017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f>+'[1]ingresos df alava'!F14+'[1]ingresos dfb'!F14+'[1]ingresos dfg'!F14</f>
        <v>7127620.4186700005</v>
      </c>
      <c r="G9" s="34">
        <f>+'[1]ingresos df alava'!H14+'[1]ingresos dfb'!H14+'[1]ingresos dfg'!H14</f>
        <v>7309835.2339999992</v>
      </c>
      <c r="H9" s="37">
        <f>+'[1]ingresos df alava'!J14+'[1]ingresos dfb'!J14+'[1]ingresos dfg'!J14</f>
        <v>7220703.9913899992</v>
      </c>
      <c r="I9" s="249"/>
      <c r="J9" s="31">
        <v>7050554.5035699997</v>
      </c>
      <c r="K9" s="34">
        <v>6570557.3140999991</v>
      </c>
      <c r="L9" s="37">
        <v>6470111.7907999996</v>
      </c>
      <c r="M9"/>
      <c r="N9" s="40">
        <f t="shared" ref="N9:O25" si="0">IF(+$F9=0," ",+G9/$F9*100)</f>
        <v>102.55646070675574</v>
      </c>
      <c r="O9" s="41">
        <f t="shared" si="0"/>
        <v>101.30595580645929</v>
      </c>
      <c r="P9" s="41">
        <f t="shared" ref="P9:Q22" si="1">IF(+$J9=0," ",+K9/$J9*100)</f>
        <v>93.192064691834418</v>
      </c>
      <c r="Q9" s="42">
        <f t="shared" si="1"/>
        <v>91.767417548845316</v>
      </c>
      <c r="R9"/>
      <c r="S9" s="40">
        <f t="shared" ref="S9:U25" si="2">IF(+J9=0," ",(+F9/J9-1)*100)</f>
        <v>1.0930475760591474</v>
      </c>
      <c r="T9" s="41">
        <f t="shared" si="2"/>
        <v>11.251373126501107</v>
      </c>
      <c r="U9" s="42">
        <f t="shared" si="2"/>
        <v>11.600915484293228</v>
      </c>
      <c r="W9" s="130"/>
      <c r="X9" s="9"/>
    </row>
    <row r="10" spans="2:24" s="8" customFormat="1" ht="15.9" customHeight="1" x14ac:dyDescent="0.25">
      <c r="B10" s="27"/>
      <c r="C10" s="131" t="s">
        <v>94</v>
      </c>
      <c r="D10" s="21"/>
      <c r="E10"/>
      <c r="F10" s="31">
        <f>+'[1]ingresos df alava'!F15+'[1]ingresos dfb'!F15+'[1]ingresos dfg'!F15</f>
        <v>5292153.9048299994</v>
      </c>
      <c r="G10" s="34">
        <f>+'[1]ingresos df alava'!H15+'[1]ingresos dfb'!H15+'[1]ingresos dfg'!H15</f>
        <v>5409015.7983399993</v>
      </c>
      <c r="H10" s="37">
        <f>+'[1]ingresos df alava'!J15+'[1]ingresos dfb'!J15+'[1]ingresos dfg'!J15</f>
        <v>5349761.12775</v>
      </c>
      <c r="I10" s="249"/>
      <c r="J10" s="31">
        <v>5114554.2699800003</v>
      </c>
      <c r="K10" s="34">
        <v>5142483.1475599995</v>
      </c>
      <c r="L10" s="37">
        <v>5068764.5718899993</v>
      </c>
      <c r="M10"/>
      <c r="N10" s="40">
        <f t="shared" si="0"/>
        <v>102.20821041132879</v>
      </c>
      <c r="O10" s="41">
        <f t="shared" si="0"/>
        <v>101.08854020415816</v>
      </c>
      <c r="P10" s="41">
        <f t="shared" si="1"/>
        <v>100.54606669722772</v>
      </c>
      <c r="Q10" s="42">
        <f t="shared" si="1"/>
        <v>99.104717719806686</v>
      </c>
      <c r="R10"/>
      <c r="S10" s="40">
        <f t="shared" si="2"/>
        <v>3.4724362178034651</v>
      </c>
      <c r="T10" s="41">
        <f t="shared" si="2"/>
        <v>5.1829562320775624</v>
      </c>
      <c r="U10" s="42">
        <f t="shared" si="2"/>
        <v>5.5436892338289301</v>
      </c>
      <c r="V10" s="132"/>
      <c r="W10" s="130"/>
      <c r="X10" s="9"/>
    </row>
    <row r="11" spans="2:24" s="8" customFormat="1" ht="15.9" customHeight="1" x14ac:dyDescent="0.25">
      <c r="B11" s="27"/>
      <c r="C11" s="131" t="s">
        <v>95</v>
      </c>
      <c r="D11" s="21"/>
      <c r="E11"/>
      <c r="F11" s="31">
        <f>+'[1]ingresos df alava'!F16+'[1]ingresos dfb'!F16+'[1]ingresos dfg'!F16</f>
        <v>1468165.39484</v>
      </c>
      <c r="G11" s="34">
        <f>+'[1]ingresos df alava'!H16+'[1]ingresos dfb'!H16+'[1]ingresos dfg'!H16</f>
        <v>1480157.3661199999</v>
      </c>
      <c r="H11" s="37">
        <f>+'[1]ingresos df alava'!J16+'[1]ingresos dfb'!J16+'[1]ingresos dfg'!J16</f>
        <v>1462574.9059000001</v>
      </c>
      <c r="I11" s="249"/>
      <c r="J11" s="31">
        <v>1574823.6905900002</v>
      </c>
      <c r="K11" s="34">
        <v>1051059.0672000002</v>
      </c>
      <c r="L11" s="37">
        <v>1029897.50122</v>
      </c>
      <c r="M11"/>
      <c r="N11" s="40">
        <f t="shared" si="0"/>
        <v>100.81679975036511</v>
      </c>
      <c r="O11" s="41">
        <f t="shared" si="0"/>
        <v>99.619219404050241</v>
      </c>
      <c r="P11" s="41">
        <f t="shared" si="1"/>
        <v>66.741380224361862</v>
      </c>
      <c r="Q11" s="42">
        <f t="shared" si="1"/>
        <v>65.39763831176262</v>
      </c>
      <c r="R11"/>
      <c r="S11" s="40">
        <f t="shared" si="2"/>
        <v>-6.7727134400703104</v>
      </c>
      <c r="T11" s="41">
        <f>IF(+K11=0," ",(+G11/K11-1)*100)</f>
        <v>40.825326788066143</v>
      </c>
      <c r="U11" s="42">
        <f t="shared" si="2"/>
        <v>42.011695743261576</v>
      </c>
      <c r="W11" s="9"/>
      <c r="X11" s="9"/>
    </row>
    <row r="12" spans="2:24" s="8" customFormat="1" ht="15.9" customHeight="1" x14ac:dyDescent="0.25">
      <c r="B12" s="27"/>
      <c r="C12" s="131" t="s">
        <v>96</v>
      </c>
      <c r="D12" s="21"/>
      <c r="E12"/>
      <c r="F12" s="31">
        <f>+'[1]ingresos df alava'!F17+'[1]ingresos dfb'!F17+'[1]ingresos dfg'!F17</f>
        <v>367301.11900000001</v>
      </c>
      <c r="G12" s="34">
        <f>+'[1]ingresos df alava'!H17+'[1]ingresos dfb'!H17+'[1]ingresos dfg'!H17</f>
        <v>420662.06954</v>
      </c>
      <c r="H12" s="37">
        <f>+'[1]ingresos df alava'!J17+'[1]ingresos dfb'!J17+'[1]ingresos dfg'!J17</f>
        <v>408367.95773999998</v>
      </c>
      <c r="I12" s="249"/>
      <c r="J12" s="31">
        <v>361176.54300000001</v>
      </c>
      <c r="K12" s="34">
        <v>377015.09934000002</v>
      </c>
      <c r="L12" s="37">
        <v>371449.71768999996</v>
      </c>
      <c r="M12"/>
      <c r="N12" s="40">
        <f t="shared" si="0"/>
        <v>114.52784861785297</v>
      </c>
      <c r="O12" s="41">
        <f t="shared" si="0"/>
        <v>111.18070068825463</v>
      </c>
      <c r="P12" s="41">
        <f t="shared" si="1"/>
        <v>104.38526716282348</v>
      </c>
      <c r="Q12" s="42">
        <f t="shared" si="1"/>
        <v>102.84436375758766</v>
      </c>
      <c r="R12"/>
      <c r="S12" s="40">
        <f t="shared" si="2"/>
        <v>1.6957291714262857</v>
      </c>
      <c r="T12" s="41">
        <f t="shared" si="2"/>
        <v>11.57698200321633</v>
      </c>
      <c r="U12" s="42">
        <f t="shared" si="2"/>
        <v>9.9389603200104695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f>+'[1]ingresos df alava'!F19+'[1]ingresos dfb'!F19+'[1]ingresos dfg'!F19</f>
        <v>7560629.2090000007</v>
      </c>
      <c r="G13" s="34">
        <f>+'[1]ingresos df alava'!H19+'[1]ingresos dfb'!H19+'[1]ingresos dfg'!H19</f>
        <v>7647386.6908299997</v>
      </c>
      <c r="H13" s="37">
        <f>+'[1]ingresos df alava'!J19+'[1]ingresos dfb'!J19+'[1]ingresos dfg'!J19</f>
        <v>7457096.8057300001</v>
      </c>
      <c r="I13" s="249"/>
      <c r="J13" s="31">
        <v>7440407.6407299992</v>
      </c>
      <c r="K13" s="229">
        <v>7766653.9062399995</v>
      </c>
      <c r="L13" s="119">
        <v>7632831.1396600008</v>
      </c>
      <c r="M13"/>
      <c r="N13" s="40">
        <f t="shared" si="0"/>
        <v>101.14749023436733</v>
      </c>
      <c r="O13" s="41">
        <f t="shared" si="0"/>
        <v>98.630637736515922</v>
      </c>
      <c r="P13" s="41">
        <f t="shared" si="1"/>
        <v>104.38479020590317</v>
      </c>
      <c r="Q13" s="42">
        <f t="shared" si="1"/>
        <v>102.5861956524619</v>
      </c>
      <c r="R13"/>
      <c r="S13" s="40">
        <f t="shared" si="2"/>
        <v>1.6157927639863345</v>
      </c>
      <c r="T13" s="41">
        <f t="shared" si="2"/>
        <v>-1.5356319059637302</v>
      </c>
      <c r="U13" s="42">
        <f t="shared" si="2"/>
        <v>-2.3023479848373607</v>
      </c>
      <c r="W13" s="9"/>
      <c r="X13" s="9"/>
    </row>
    <row r="14" spans="2:24" s="8" customFormat="1" ht="15.9" customHeight="1" x14ac:dyDescent="0.25">
      <c r="B14" s="27"/>
      <c r="C14" s="131" t="s">
        <v>98</v>
      </c>
      <c r="D14" s="21"/>
      <c r="E14"/>
      <c r="F14" s="31">
        <f>+'[1]ingresos df alava'!F20+'[1]ingresos dfb'!F20+'[1]ingresos dfg'!F20</f>
        <v>183500.07199999999</v>
      </c>
      <c r="G14" s="34">
        <f>+'[1]ingresos df alava'!H20+'[1]ingresos dfb'!H20+'[1]ingresos dfg'!H20</f>
        <v>208836.11051999999</v>
      </c>
      <c r="H14" s="37">
        <f>+'[1]ingresos df alava'!J20+'[1]ingresos dfb'!J20+'[1]ingresos dfg'!J20</f>
        <v>206310.22040000002</v>
      </c>
      <c r="I14" s="249"/>
      <c r="J14" s="31">
        <v>171909.46100000001</v>
      </c>
      <c r="K14" s="229">
        <v>184894.03805999999</v>
      </c>
      <c r="L14" s="119">
        <v>182468.69989000002</v>
      </c>
      <c r="M14"/>
      <c r="N14" s="40">
        <f t="shared" si="0"/>
        <v>113.80710004299073</v>
      </c>
      <c r="O14" s="41">
        <f t="shared" si="0"/>
        <v>112.43059370570711</v>
      </c>
      <c r="P14" s="41">
        <f t="shared" si="1"/>
        <v>107.55314860768482</v>
      </c>
      <c r="Q14" s="42">
        <f t="shared" si="1"/>
        <v>106.14232563384047</v>
      </c>
      <c r="R14"/>
      <c r="S14" s="40">
        <f t="shared" si="2"/>
        <v>6.742276389314017</v>
      </c>
      <c r="T14" s="41">
        <f t="shared" si="2"/>
        <v>12.949077596666768</v>
      </c>
      <c r="U14" s="42">
        <f t="shared" si="2"/>
        <v>13.06608778621905</v>
      </c>
      <c r="W14" s="9"/>
      <c r="X14" s="9"/>
    </row>
    <row r="15" spans="2:24" s="8" customFormat="1" ht="15.9" customHeight="1" x14ac:dyDescent="0.25">
      <c r="B15" s="27"/>
      <c r="C15" s="131" t="s">
        <v>100</v>
      </c>
      <c r="D15" s="21"/>
      <c r="E15"/>
      <c r="F15" s="31">
        <f>+'[1]ingresos df alava'!F21+'[1]ingresos dfb'!F21+'[1]ingresos dfg'!F21</f>
        <v>5765539.6119999997</v>
      </c>
      <c r="G15" s="229">
        <f>+'[1]ingresos df alava'!H21+'[1]ingresos dfb'!H21+'[1]ingresos dfg'!H21</f>
        <v>5881671.7845600005</v>
      </c>
      <c r="H15" s="37">
        <f>+'[1]ingresos df alava'!J21+'[1]ingresos dfb'!J21+'[1]ingresos dfg'!J21</f>
        <v>5740523.4719700003</v>
      </c>
      <c r="I15" s="249"/>
      <c r="J15" s="31">
        <v>5677933.8857300002</v>
      </c>
      <c r="K15" s="229">
        <v>6047093.2753700009</v>
      </c>
      <c r="L15" s="119">
        <v>5933578.9324400006</v>
      </c>
      <c r="M15"/>
      <c r="N15" s="40">
        <f t="shared" si="0"/>
        <v>102.01424637371828</v>
      </c>
      <c r="O15" s="41">
        <f t="shared" si="0"/>
        <v>99.566109302623957</v>
      </c>
      <c r="P15" s="41">
        <f t="shared" si="1"/>
        <v>106.50165002040242</v>
      </c>
      <c r="Q15" s="42">
        <f t="shared" si="1"/>
        <v>104.50243084641224</v>
      </c>
      <c r="R15"/>
      <c r="S15" s="40">
        <f t="shared" si="2"/>
        <v>1.5429155751562007</v>
      </c>
      <c r="T15" s="41">
        <f t="shared" si="2"/>
        <v>-2.7355538153143288</v>
      </c>
      <c r="U15" s="42">
        <f t="shared" si="2"/>
        <v>-3.2536090387966232</v>
      </c>
      <c r="W15" s="9"/>
      <c r="X15" s="9"/>
    </row>
    <row r="16" spans="2:24" s="8" customFormat="1" ht="15.9" customHeight="1" x14ac:dyDescent="0.25">
      <c r="B16" s="27"/>
      <c r="C16" s="131" t="s">
        <v>99</v>
      </c>
      <c r="D16" s="21"/>
      <c r="E16"/>
      <c r="F16" s="31">
        <f>+'[1]ingresos df alava'!F22+'[1]ingresos dfb'!F22+'[1]ingresos dfg'!F22</f>
        <v>1528952.7250000001</v>
      </c>
      <c r="G16" s="34">
        <f>+'[1]ingresos df alava'!H22+'[1]ingresos dfb'!H22+'[1]ingresos dfg'!H22</f>
        <v>1475397.7098400001</v>
      </c>
      <c r="H16" s="37">
        <f>+'[1]ingresos df alava'!J22+'[1]ingresos dfb'!J22+'[1]ingresos dfg'!J22</f>
        <v>1428850.6038600001</v>
      </c>
      <c r="I16" s="249"/>
      <c r="J16" s="31">
        <v>1514073.1159999999</v>
      </c>
      <c r="K16" s="34">
        <v>1455334.0286300001</v>
      </c>
      <c r="L16" s="119">
        <v>1437496.6993800001</v>
      </c>
      <c r="M16"/>
      <c r="N16" s="40">
        <f t="shared" si="0"/>
        <v>96.49727461913514</v>
      </c>
      <c r="O16" s="41">
        <f t="shared" si="0"/>
        <v>93.452896253545063</v>
      </c>
      <c r="P16" s="41">
        <f t="shared" si="1"/>
        <v>96.12045899572</v>
      </c>
      <c r="Q16" s="42">
        <f t="shared" si="1"/>
        <v>94.942356758681143</v>
      </c>
      <c r="R16"/>
      <c r="S16" s="40">
        <f t="shared" si="2"/>
        <v>0.98275366247240203</v>
      </c>
      <c r="T16" s="41">
        <f t="shared" si="2"/>
        <v>1.3786306659020031</v>
      </c>
      <c r="U16" s="42">
        <f t="shared" si="2"/>
        <v>-0.60146889545757976</v>
      </c>
      <c r="W16" s="9"/>
      <c r="X16" s="9"/>
    </row>
    <row r="17" spans="2:24" s="8" customFormat="1" ht="15.9" customHeight="1" x14ac:dyDescent="0.25">
      <c r="B17" s="27"/>
      <c r="C17" s="131" t="s">
        <v>97</v>
      </c>
      <c r="D17" s="21"/>
      <c r="E17"/>
      <c r="F17" s="31">
        <f>+'[1]ingresos df alava'!F23+'[1]ingresos dfb'!F23+'[1]ingresos dfg'!F23</f>
        <v>82636.800000000003</v>
      </c>
      <c r="G17" s="34">
        <f>+'[1]ingresos df alava'!H23+'[1]ingresos dfb'!H23+'[1]ingresos dfg'!H23</f>
        <v>81481.085909999994</v>
      </c>
      <c r="H17" s="37">
        <f>+'[1]ingresos df alava'!J23+'[1]ingresos dfb'!J23+'[1]ingresos dfg'!J23</f>
        <v>81412.5095</v>
      </c>
      <c r="I17" s="249"/>
      <c r="J17" s="31">
        <v>76491.178</v>
      </c>
      <c r="K17" s="34">
        <v>79332.564179999899</v>
      </c>
      <c r="L17" s="119">
        <v>79286.807950000002</v>
      </c>
      <c r="M17"/>
      <c r="N17" s="40">
        <f t="shared" si="0"/>
        <v>98.601453480773699</v>
      </c>
      <c r="O17" s="41">
        <f t="shared" si="0"/>
        <v>98.518468164304522</v>
      </c>
      <c r="P17" s="41">
        <f t="shared" si="1"/>
        <v>103.71465867606314</v>
      </c>
      <c r="Q17" s="42">
        <f t="shared" si="1"/>
        <v>103.65483971236526</v>
      </c>
      <c r="R17"/>
      <c r="S17" s="40">
        <f t="shared" si="2"/>
        <v>8.034419341796518</v>
      </c>
      <c r="T17" s="41">
        <f t="shared" si="2"/>
        <v>2.7082469250902408</v>
      </c>
      <c r="U17" s="42">
        <f t="shared" si="2"/>
        <v>2.6810280360139105</v>
      </c>
      <c r="W17" s="130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f>+'[1]ingresos df alava'!F25+'[1]ingresos dfb'!F25+'[1]ingresos dfg'!F25</f>
        <v>228849.44643999997</v>
      </c>
      <c r="G18" s="34">
        <f>+'[1]ingresos df alava'!H25+'[1]ingresos dfb'!H25+'[1]ingresos dfg'!H25</f>
        <v>269351.32853</v>
      </c>
      <c r="H18" s="37">
        <f>+'[1]ingresos df alava'!J25+'[1]ingresos dfb'!J25+'[1]ingresos dfg'!J25</f>
        <v>202314.91482999997</v>
      </c>
      <c r="I18" s="249"/>
      <c r="J18" s="31">
        <v>221003.52529999998</v>
      </c>
      <c r="K18" s="34">
        <v>277685.36982999998</v>
      </c>
      <c r="L18" s="37">
        <v>197731.63540000003</v>
      </c>
      <c r="M18"/>
      <c r="N18" s="40">
        <f t="shared" si="0"/>
        <v>117.6980467814323</v>
      </c>
      <c r="O18" s="41">
        <f t="shared" si="0"/>
        <v>88.405245447269692</v>
      </c>
      <c r="P18" s="41">
        <f t="shared" si="1"/>
        <v>125.64748433449537</v>
      </c>
      <c r="Q18" s="42">
        <f t="shared" si="1"/>
        <v>89.469901048677997</v>
      </c>
      <c r="R18"/>
      <c r="S18" s="40">
        <f t="shared" si="2"/>
        <v>3.5501339308273927</v>
      </c>
      <c r="T18" s="41">
        <f t="shared" si="2"/>
        <v>-3.0012532907664924</v>
      </c>
      <c r="U18" s="42">
        <f t="shared" si="2"/>
        <v>2.3179292583749733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f>+'[1]ingresos df alava'!F27+'[1]ingresos dfb'!F27+'[1]ingresos dfg'!F27-F44</f>
        <v>270752.28269999998</v>
      </c>
      <c r="G19" s="34">
        <f>+'[1]ingresos df alava'!H27+'[1]ingresos dfb'!H27+'[1]ingresos dfg'!H27-G44</f>
        <v>254733.08489</v>
      </c>
      <c r="H19" s="37">
        <f>+'[1]ingresos df alava'!J27+'[1]ingresos dfb'!J27+'[1]ingresos dfg'!J27-H44</f>
        <v>236162.88332000002</v>
      </c>
      <c r="I19" s="249"/>
      <c r="J19" s="31">
        <v>350308.12708000001</v>
      </c>
      <c r="K19" s="34">
        <v>484638.22933999996</v>
      </c>
      <c r="L19" s="37">
        <v>394186.74657000002</v>
      </c>
      <c r="M19"/>
      <c r="N19" s="40">
        <f t="shared" si="0"/>
        <v>94.083448660061848</v>
      </c>
      <c r="O19" s="41">
        <f t="shared" si="0"/>
        <v>87.22470627576358</v>
      </c>
      <c r="P19" s="41">
        <f t="shared" si="1"/>
        <v>138.34627057605286</v>
      </c>
      <c r="Q19" s="42">
        <f t="shared" si="1"/>
        <v>112.52572124310991</v>
      </c>
      <c r="R19"/>
      <c r="S19" s="40">
        <f t="shared" si="2"/>
        <v>-22.710247987433029</v>
      </c>
      <c r="T19" s="41">
        <f t="shared" si="2"/>
        <v>-47.438507845964637</v>
      </c>
      <c r="U19" s="42">
        <f t="shared" si="2"/>
        <v>-40.088578478357839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f>+'[1]ingresos df alava'!F29+'[1]ingresos dfb'!F29+'[1]ingresos dfg'!F29</f>
        <v>1867.5146500000001</v>
      </c>
      <c r="G20" s="34">
        <f>+'[1]ingresos df alava'!H29+'[1]ingresos dfb'!H29+'[1]ingresos dfg'!H29</f>
        <v>2461.3207500000003</v>
      </c>
      <c r="H20" s="37">
        <f>+'[1]ingresos df alava'!J29+'[1]ingresos dfb'!J29+'[1]ingresos dfg'!J29</f>
        <v>2178.4963900000002</v>
      </c>
      <c r="I20" s="249"/>
      <c r="J20" s="31">
        <v>2252.2480599999999</v>
      </c>
      <c r="K20" s="34">
        <v>1562.83889</v>
      </c>
      <c r="L20" s="37">
        <v>1292.3187699999999</v>
      </c>
      <c r="M20"/>
      <c r="N20" s="40">
        <f t="shared" si="0"/>
        <v>131.79659661572134</v>
      </c>
      <c r="O20" s="41">
        <f t="shared" si="0"/>
        <v>116.65217137654049</v>
      </c>
      <c r="P20" s="41">
        <f t="shared" si="1"/>
        <v>69.390175876097771</v>
      </c>
      <c r="Q20" s="42">
        <f t="shared" si="1"/>
        <v>57.379060191087476</v>
      </c>
      <c r="R20"/>
      <c r="S20" s="40">
        <f t="shared" si="2"/>
        <v>-17.082195200114846</v>
      </c>
      <c r="T20" s="41">
        <f t="shared" si="2"/>
        <v>57.490369976651934</v>
      </c>
      <c r="U20" s="42">
        <f t="shared" si="2"/>
        <v>68.572680407636625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f>+'[1]ingresos df alava'!F31+'[1]ingresos dfb'!F31+'[1]ingresos dfg'!F31</f>
        <v>4038.3136299999996</v>
      </c>
      <c r="G21" s="34">
        <f>+'[1]ingresos df alava'!H31+'[1]ingresos dfb'!H31+'[1]ingresos dfg'!H31</f>
        <v>3391.4502700000003</v>
      </c>
      <c r="H21" s="37">
        <f>+'[1]ingresos df alava'!J31+'[1]ingresos dfb'!J31+'[1]ingresos dfg'!J31</f>
        <v>3290.1707699999997</v>
      </c>
      <c r="I21" s="249"/>
      <c r="J21" s="31">
        <v>3596.0720000000001</v>
      </c>
      <c r="K21" s="34">
        <v>2173.88319</v>
      </c>
      <c r="L21" s="37">
        <v>1988.2865000000002</v>
      </c>
      <c r="M21"/>
      <c r="N21" s="40">
        <f t="shared" si="0"/>
        <v>83.981844421529004</v>
      </c>
      <c r="O21" s="41">
        <f t="shared" si="0"/>
        <v>81.473879234090091</v>
      </c>
      <c r="P21" s="41">
        <f t="shared" si="1"/>
        <v>60.451603583020585</v>
      </c>
      <c r="Q21" s="42">
        <f t="shared" si="1"/>
        <v>55.290508643875881</v>
      </c>
      <c r="R21"/>
      <c r="S21" s="40">
        <f t="shared" si="2"/>
        <v>12.297908106400524</v>
      </c>
      <c r="T21" s="41">
        <f t="shared" si="2"/>
        <v>56.008854827199819</v>
      </c>
      <c r="U21" s="42">
        <f t="shared" si="2"/>
        <v>65.477700019589705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f>+'[1]ingresos df alava'!F33+'[1]ingresos dfb'!F33+'[1]ingresos dfg'!F33-F45</f>
        <v>20729.0779</v>
      </c>
      <c r="G22" s="34">
        <f>+'[1]ingresos df alava'!H33+'[1]ingresos dfb'!H33+'[1]ingresos dfg'!H33-G45</f>
        <v>19104.758900000001</v>
      </c>
      <c r="H22" s="37">
        <f>+'[1]ingresos df alava'!J33+'[1]ingresos dfb'!J33+'[1]ingresos dfg'!J33-H45</f>
        <v>17208.785790000002</v>
      </c>
      <c r="I22" s="249"/>
      <c r="J22" s="31">
        <v>19878.699129999997</v>
      </c>
      <c r="K22" s="34">
        <v>16342.592619999998</v>
      </c>
      <c r="L22" s="37">
        <v>13491.356739999999</v>
      </c>
      <c r="M22"/>
      <c r="N22" s="40">
        <f t="shared" si="0"/>
        <v>92.164055691063808</v>
      </c>
      <c r="O22" s="41">
        <f t="shared" si="0"/>
        <v>83.017613581354738</v>
      </c>
      <c r="P22" s="41">
        <f t="shared" si="1"/>
        <v>82.211579908347858</v>
      </c>
      <c r="Q22" s="42">
        <f t="shared" si="1"/>
        <v>67.86840855013233</v>
      </c>
      <c r="R22"/>
      <c r="S22" s="40">
        <f t="shared" si="2"/>
        <v>4.2778391304119756</v>
      </c>
      <c r="T22" s="41">
        <f t="shared" si="2"/>
        <v>16.901640665139482</v>
      </c>
      <c r="U22" s="42">
        <f t="shared" si="2"/>
        <v>27.554152793086708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f>+'[1]ingresos df alava'!F35+'[1]ingresos dfb'!F35+'[1]ingresos dfg'!F35</f>
        <v>120561.12006999999</v>
      </c>
      <c r="G23" s="34">
        <f>+'[1]ingresos df alava'!H35+'[1]ingresos dfb'!H35+'[1]ingresos dfg'!H35</f>
        <v>59969.606619999999</v>
      </c>
      <c r="H23" s="37">
        <f>+'[1]ingresos df alava'!J35+'[1]ingresos dfb'!J35+'[1]ingresos dfg'!J35</f>
        <v>59694.080320000001</v>
      </c>
      <c r="I23" s="249"/>
      <c r="J23" s="31">
        <v>110609.24233000001</v>
      </c>
      <c r="K23" s="34">
        <v>58899.937599999997</v>
      </c>
      <c r="L23" s="37">
        <v>58689.2736</v>
      </c>
      <c r="M23"/>
      <c r="N23" s="40">
        <f t="shared" si="0"/>
        <v>49.742078196669496</v>
      </c>
      <c r="O23" s="41">
        <f t="shared" si="0"/>
        <v>49.51354158400364</v>
      </c>
      <c r="P23" s="41">
        <f>IF(+$F23=0," ",+K23/$J23*100)</f>
        <v>53.250466560717825</v>
      </c>
      <c r="Q23" s="42">
        <f>IF(+$F23=0," ",+L23/$J23*100)</f>
        <v>53.060008697014638</v>
      </c>
      <c r="R23"/>
      <c r="S23" s="40">
        <f t="shared" si="2"/>
        <v>8.9973292740843434</v>
      </c>
      <c r="T23" s="41">
        <f t="shared" si="2"/>
        <v>1.8160783586297136</v>
      </c>
      <c r="U23" s="42">
        <f t="shared" si="2"/>
        <v>1.7120789854178753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f>+'[1]ingresos df alava'!F37+'[1]ingresos dfb'!F37+'[1]ingresos dfg'!F37</f>
        <v>230220.81848999998</v>
      </c>
      <c r="G24" s="34">
        <f>+'[1]ingresos df alava'!H37+'[1]ingresos dfb'!H37+'[1]ingresos dfg'!H37</f>
        <v>184186</v>
      </c>
      <c r="H24" s="37">
        <f>+'[1]ingresos df alava'!J37+'[1]ingresos dfb'!J37+'[1]ingresos dfg'!J37</f>
        <v>184186</v>
      </c>
      <c r="I24" s="249"/>
      <c r="J24" s="31">
        <v>234236.65528000001</v>
      </c>
      <c r="K24" s="34">
        <v>187288</v>
      </c>
      <c r="L24" s="37">
        <v>187288</v>
      </c>
      <c r="M24"/>
      <c r="N24" s="40">
        <f t="shared" si="0"/>
        <v>80.004059236719471</v>
      </c>
      <c r="O24" s="41">
        <f t="shared" si="0"/>
        <v>80.004059236719471</v>
      </c>
      <c r="P24" s="41">
        <f>IF(+$J24=0," ",+K24/$J24*100)</f>
        <v>79.956742797629659</v>
      </c>
      <c r="Q24" s="42">
        <f>IF(+$J24=0," ",+L24/$J24*100)</f>
        <v>79.956742797629659</v>
      </c>
      <c r="R24"/>
      <c r="S24" s="40">
        <f t="shared" si="2"/>
        <v>-1.7144356783952541</v>
      </c>
      <c r="T24" s="41">
        <f t="shared" si="2"/>
        <v>-1.6562726923241233</v>
      </c>
      <c r="U24" s="42">
        <f t="shared" si="2"/>
        <v>-1.6562726923241233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f>+'[1]ingresos dfb'!F39</f>
        <v>0</v>
      </c>
      <c r="G25" s="34"/>
      <c r="H25" s="37"/>
      <c r="I25"/>
      <c r="J25" s="31">
        <v>0</v>
      </c>
      <c r="K25" s="34"/>
      <c r="L25" s="37"/>
      <c r="M25"/>
      <c r="N25" s="40" t="str">
        <f t="shared" si="0"/>
        <v xml:space="preserve"> </v>
      </c>
      <c r="O25" s="41" t="str">
        <f t="shared" si="0"/>
        <v xml:space="preserve"> </v>
      </c>
      <c r="P25" s="41" t="str">
        <f>IF(+$J25=0," ",+K25/$J25*100)</f>
        <v xml:space="preserve"> </v>
      </c>
      <c r="Q25" s="42" t="str">
        <f>IF(+$J25=0," ",+L25/$J25*100)</f>
        <v xml:space="preserve"> </v>
      </c>
      <c r="R25"/>
      <c r="S25" s="40" t="str">
        <f t="shared" si="2"/>
        <v xml:space="preserve"> </v>
      </c>
      <c r="T25" s="41" t="str">
        <f t="shared" si="2"/>
        <v xml:space="preserve"> </v>
      </c>
      <c r="U25" s="42" t="str">
        <f t="shared" si="2"/>
        <v xml:space="preserve"> 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f>SUM(F9,F13,F18,F19,F20,F21,F22,F23,F24,F25)</f>
        <v>15565268.201550001</v>
      </c>
      <c r="G27" s="36">
        <f>SUM(G9,G13,G18,G19,G20,G21,G22,G23,G24,G25)</f>
        <v>15750419.474790001</v>
      </c>
      <c r="H27" s="39">
        <f>SUM(H9,H13,H18,H19,H20,H21,H22,H23,H24,H25)</f>
        <v>15382836.12854</v>
      </c>
      <c r="I27"/>
      <c r="J27" s="33">
        <f>SUM(J9,J13,J18,J19,J20,J21,J22,J23,J24,J25)</f>
        <v>15432846.713479999</v>
      </c>
      <c r="K27" s="36">
        <f>SUM(K9,K13,K18,K19,K20,K21,K22,K23,K24,K25)</f>
        <v>15365802.071809998</v>
      </c>
      <c r="L27" s="39">
        <f>SUM(L9,L13,L18,L19,L20,L21,L22,L23,L24,L25)</f>
        <v>14957610.548040001</v>
      </c>
      <c r="M27"/>
      <c r="N27" s="46">
        <f>IF(+$F27=0," ",+G27/$F27*100)</f>
        <v>101.18951547022854</v>
      </c>
      <c r="O27" s="47">
        <f>IF(+$F27=0," ",+H27/$F27*100)</f>
        <v>98.827954194892484</v>
      </c>
      <c r="P27" s="47">
        <f>IF(+$J27=0," ",+K27/$J27*100)</f>
        <v>99.565571777425603</v>
      </c>
      <c r="Q27" s="48">
        <f>IF(+$J27=0," ",+L27/$J27*100)</f>
        <v>96.920618896415917</v>
      </c>
      <c r="R27"/>
      <c r="S27" s="46">
        <f>IF(+J27=0," ",(+F27/J27-1)*100)</f>
        <v>0.8580496555722128</v>
      </c>
      <c r="T27" s="47">
        <f>IF(+K27=0," ",(+G27/K27-1)*100)</f>
        <v>2.5030740418400921</v>
      </c>
      <c r="U27" s="48">
        <f>IF(+L27=0," ",(+H27/L27-1)*100)</f>
        <v>2.8428710530621348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f>SUM(F9,F13,F18,F19,F20)</f>
        <v>15189718.871460002</v>
      </c>
      <c r="G29" s="34">
        <f>SUM(G9,G13,G18,G19,G20)</f>
        <v>15483767.659</v>
      </c>
      <c r="H29" s="37">
        <f>SUM(H9,H13,H18,H19,H20)</f>
        <v>15118457.091659999</v>
      </c>
      <c r="I29"/>
      <c r="J29" s="31">
        <f>SUM(J9,J13,J18,J19,J20)</f>
        <v>15064526.044739999</v>
      </c>
      <c r="K29" s="229">
        <f>SUM(K9,K13,K18,K19,K20)</f>
        <v>15101097.658399997</v>
      </c>
      <c r="L29" s="37">
        <f>SUM(L9,L13,L18,L19,L20)</f>
        <v>14696153.631200001</v>
      </c>
      <c r="M29"/>
      <c r="N29" s="40">
        <f t="shared" ref="N29:O32" si="3">IF(+$F29=0," ",+G29/$F29*100)</f>
        <v>101.93584088045557</v>
      </c>
      <c r="O29" s="41">
        <f t="shared" si="3"/>
        <v>99.530855176431885</v>
      </c>
      <c r="P29" s="41">
        <f t="shared" ref="P29:Q32" si="4">IF(+$J29=0," ",+K29/$J29*100)</f>
        <v>100.24276644051983</v>
      </c>
      <c r="Q29" s="42">
        <f t="shared" si="4"/>
        <v>97.554702932930169</v>
      </c>
      <c r="R29"/>
      <c r="S29" s="40">
        <f t="shared" ref="S29:U32" si="5">IF(+J29=0," ",(+F29/J29-1)*100)</f>
        <v>0.83104391301920266</v>
      </c>
      <c r="T29" s="41">
        <f t="shared" si="5"/>
        <v>2.5340542075571681</v>
      </c>
      <c r="U29" s="42">
        <f t="shared" si="5"/>
        <v>2.8735645465997717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f>SUM(F21,F22)</f>
        <v>24767.391530000001</v>
      </c>
      <c r="G30" s="34">
        <f>SUM(G21,G22)</f>
        <v>22496.209170000002</v>
      </c>
      <c r="H30" s="37">
        <f>SUM(H21,H22)</f>
        <v>20498.956560000002</v>
      </c>
      <c r="I30"/>
      <c r="J30" s="31">
        <f>SUM(J21,J22)</f>
        <v>23474.771129999997</v>
      </c>
      <c r="K30" s="34">
        <f>SUM(K21,K22)</f>
        <v>18516.475809999996</v>
      </c>
      <c r="L30" s="37">
        <f>SUM(L21,L22)</f>
        <v>15479.643239999999</v>
      </c>
      <c r="M30"/>
      <c r="N30" s="40">
        <f t="shared" si="3"/>
        <v>90.829949301487872</v>
      </c>
      <c r="O30" s="41">
        <f t="shared" si="3"/>
        <v>82.765908291836993</v>
      </c>
      <c r="P30" s="41">
        <f t="shared" si="4"/>
        <v>78.878195265284361</v>
      </c>
      <c r="Q30" s="42">
        <f t="shared" si="4"/>
        <v>65.941615167517085</v>
      </c>
      <c r="R30"/>
      <c r="S30" s="40">
        <f t="shared" si="5"/>
        <v>5.506423866037502</v>
      </c>
      <c r="T30" s="41">
        <f t="shared" si="5"/>
        <v>21.492930948829446</v>
      </c>
      <c r="U30" s="42">
        <f t="shared" si="5"/>
        <v>32.42525194010868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f>SUM(F23,F24)</f>
        <v>350781.93855999998</v>
      </c>
      <c r="G31" s="34">
        <f>SUM(G23,G24)</f>
        <v>244155.60662000001</v>
      </c>
      <c r="H31" s="37">
        <f>SUM(H23,H24)</f>
        <v>243880.08032000001</v>
      </c>
      <c r="I31"/>
      <c r="J31" s="31">
        <f>SUM(J23,J24)</f>
        <v>344845.89760999999</v>
      </c>
      <c r="K31" s="34">
        <f>SUM(K23,K24)</f>
        <v>246187.9376</v>
      </c>
      <c r="L31" s="37">
        <f>SUM(L23,L24)</f>
        <v>245977.27360000001</v>
      </c>
      <c r="M31"/>
      <c r="N31" s="40">
        <f t="shared" si="3"/>
        <v>69.603243434450107</v>
      </c>
      <c r="O31" s="41">
        <f t="shared" si="3"/>
        <v>69.524697115580025</v>
      </c>
      <c r="P31" s="41">
        <f t="shared" si="4"/>
        <v>71.390710838156394</v>
      </c>
      <c r="Q31" s="42">
        <f t="shared" si="4"/>
        <v>71.329621522186571</v>
      </c>
      <c r="R31"/>
      <c r="S31" s="40">
        <f t="shared" si="5"/>
        <v>1.7213604659763959</v>
      </c>
      <c r="T31" s="41">
        <f t="shared" si="5"/>
        <v>-0.82552012897645355</v>
      </c>
      <c r="U31" s="42">
        <f t="shared" si="5"/>
        <v>-0.85259635953620627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f>SUM(F25)</f>
        <v>0</v>
      </c>
      <c r="G32" s="34">
        <f>SUM(G25)</f>
        <v>0</v>
      </c>
      <c r="H32" s="37">
        <f>SUM(H25)</f>
        <v>0</v>
      </c>
      <c r="I32"/>
      <c r="J32" s="31">
        <f>SUM(J25)</f>
        <v>0</v>
      </c>
      <c r="K32" s="34">
        <f>SUM(K25)</f>
        <v>0</v>
      </c>
      <c r="L32" s="37">
        <f>SUM(L25)</f>
        <v>0</v>
      </c>
      <c r="M32"/>
      <c r="N32" s="40" t="str">
        <f t="shared" si="3"/>
        <v xml:space="preserve"> </v>
      </c>
      <c r="O32" s="41" t="str">
        <f t="shared" si="3"/>
        <v xml:space="preserve"> </v>
      </c>
      <c r="P32" s="41" t="str">
        <f t="shared" si="4"/>
        <v xml:space="preserve"> </v>
      </c>
      <c r="Q32" s="42" t="str">
        <f t="shared" si="4"/>
        <v xml:space="preserve"> </v>
      </c>
      <c r="R32"/>
      <c r="S32" s="40" t="str">
        <f t="shared" si="5"/>
        <v xml:space="preserve"> </v>
      </c>
      <c r="T32" s="41" t="str">
        <f t="shared" si="5"/>
        <v xml:space="preserve"> </v>
      </c>
      <c r="U32" s="42" t="str">
        <f t="shared" si="5"/>
        <v xml:space="preserve"> 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f>SUM(F29,F30,F31,F32)</f>
        <v>15565268.201550001</v>
      </c>
      <c r="G34" s="52">
        <f>SUM(G29,G30,G31,G32)</f>
        <v>15750419.474790001</v>
      </c>
      <c r="H34" s="53">
        <f>SUM(H29,H30,H31,H32)</f>
        <v>15382836.12854</v>
      </c>
      <c r="I34"/>
      <c r="J34" s="51">
        <f>SUM(J29,J30,J31,J32)</f>
        <v>15432846.713479998</v>
      </c>
      <c r="K34" s="52">
        <f>SUM(K29,K30,K31,K32)</f>
        <v>15365802.071809998</v>
      </c>
      <c r="L34" s="53">
        <f>SUM(L29,L30,L31,L32)</f>
        <v>14957610.548040001</v>
      </c>
      <c r="M34"/>
      <c r="N34" s="54">
        <f>IF(+$F34=0," ",+G34/$F34*100)</f>
        <v>101.18951547022854</v>
      </c>
      <c r="O34" s="55">
        <f>IF(+$F34=0," ",+H34/$F34*100)</f>
        <v>98.827954194892484</v>
      </c>
      <c r="P34" s="55">
        <f>IF(+$J34=0," ",+K34/$J34*100)</f>
        <v>99.565571777425617</v>
      </c>
      <c r="Q34" s="56">
        <f>IF(+$J34=0," ",+L34/$J34*100)</f>
        <v>96.920618896415945</v>
      </c>
      <c r="R34"/>
      <c r="S34" s="54">
        <f>IF(+J34=0," ",(+F34/J34-1)*100)</f>
        <v>0.8580496555722128</v>
      </c>
      <c r="T34" s="55">
        <f>IF(+K34=0," ",(+G34/K34-1)*100)</f>
        <v>2.5030740418400921</v>
      </c>
      <c r="U34" s="56">
        <f>IF(+L34=0," ",(+H34/L34-1)*100)</f>
        <v>2.8428710530621348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2" t="s">
        <v>149</v>
      </c>
      <c r="F37" s="165"/>
      <c r="G37" s="165"/>
      <c r="H37" s="165"/>
      <c r="I37" s="165">
        <f>SUM(I10:I12)</f>
        <v>0</v>
      </c>
      <c r="J37" s="165"/>
      <c r="K37" s="165"/>
      <c r="L37" s="165"/>
    </row>
    <row r="38" spans="1:21" x14ac:dyDescent="0.25">
      <c r="G38" s="121"/>
      <c r="H38" s="120"/>
      <c r="K38" s="166"/>
    </row>
    <row r="39" spans="1:21" x14ac:dyDescent="0.25">
      <c r="F39" s="120"/>
      <c r="G39" s="120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="91" zoomScaleNormal="91" workbookViewId="0">
      <selection activeCell="B2" sqref="B2:I2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0" width="1.6640625" style="157" customWidth="1"/>
    <col min="11" max="11" width="5.6640625" style="157" customWidth="1"/>
    <col min="12" max="12" width="2.6640625" style="157" customWidth="1"/>
    <col min="13" max="13" width="13.109375" style="157" customWidth="1"/>
    <col min="14" max="14" width="12.5546875" style="157" customWidth="1"/>
    <col min="15" max="15" width="4.44140625" style="157" customWidth="1"/>
    <col min="16" max="16384" width="12.5546875" style="157"/>
  </cols>
  <sheetData>
    <row r="1" spans="1:9" s="209" customFormat="1" ht="15.6" x14ac:dyDescent="0.25">
      <c r="A1" s="208"/>
      <c r="B1" s="206" t="s">
        <v>37</v>
      </c>
      <c r="C1" s="208"/>
      <c r="D1" s="208"/>
      <c r="E1" s="208"/>
      <c r="F1" s="208"/>
      <c r="G1" s="208"/>
      <c r="H1" s="208"/>
      <c r="I1" s="207" t="str">
        <f>Índice!B8</f>
        <v>4º Trimestre 2018</v>
      </c>
    </row>
    <row r="2" spans="1:9" ht="24.75" customHeight="1" x14ac:dyDescent="0.2">
      <c r="A2" s="158"/>
      <c r="B2" s="290" t="s">
        <v>136</v>
      </c>
      <c r="C2" s="290"/>
      <c r="D2" s="290"/>
      <c r="E2" s="290"/>
      <c r="F2" s="290"/>
      <c r="G2" s="290"/>
      <c r="H2" s="290"/>
      <c r="I2" s="29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91" t="s">
        <v>112</v>
      </c>
      <c r="C6" s="292"/>
      <c r="D6" s="90"/>
      <c r="E6" s="182">
        <f>SUM('[1]consolidado GV-DDFF'!K6:K10)</f>
        <v>15483767.659</v>
      </c>
      <c r="F6"/>
      <c r="G6" s="182">
        <f>SUM('[1]consolidado GV-DDFF'!R6:R10)</f>
        <v>15101097.658399997</v>
      </c>
      <c r="H6"/>
      <c r="I6" s="227">
        <f t="shared" ref="I6:I27" si="0">IF(E6=0," ",(+E6/G6-1)*100)</f>
        <v>2.5340542075571681</v>
      </c>
    </row>
    <row r="7" spans="1:9" ht="19.5" customHeight="1" x14ac:dyDescent="0.25">
      <c r="A7" s="90"/>
      <c r="B7" s="282" t="s">
        <v>113</v>
      </c>
      <c r="C7" s="283"/>
      <c r="D7" s="90"/>
      <c r="E7" s="183">
        <f>SUM(E8:E11)</f>
        <v>14664359.379310001</v>
      </c>
      <c r="F7"/>
      <c r="G7" s="183">
        <f>SUM(G8:G11)</f>
        <v>14531839.14435</v>
      </c>
      <c r="H7"/>
      <c r="I7" s="226">
        <f t="shared" si="0"/>
        <v>0.91193023569577925</v>
      </c>
    </row>
    <row r="8" spans="1:9" ht="13.2" x14ac:dyDescent="0.25">
      <c r="A8" s="90"/>
      <c r="B8" s="162"/>
      <c r="C8" s="163" t="s">
        <v>114</v>
      </c>
      <c r="D8" s="90"/>
      <c r="E8" s="184">
        <f>'[1]consolidado GV-DDFF'!K21</f>
        <v>374935.50159999996</v>
      </c>
      <c r="F8"/>
      <c r="G8" s="184">
        <f>'[1]consolidado GV-DDFF'!R21</f>
        <v>363027.42817999999</v>
      </c>
      <c r="H8"/>
      <c r="I8" s="201">
        <f t="shared" si="0"/>
        <v>3.2802131452435601</v>
      </c>
    </row>
    <row r="9" spans="1:9" ht="13.2" x14ac:dyDescent="0.25">
      <c r="A9" s="90"/>
      <c r="B9" s="162"/>
      <c r="C9" s="163" t="s">
        <v>129</v>
      </c>
      <c r="D9" s="90"/>
      <c r="E9" s="184">
        <f>'[1]consolidado GV-DDFF'!K22</f>
        <v>579722.18845000002</v>
      </c>
      <c r="F9"/>
      <c r="G9" s="184">
        <f>'[1]consolidado GV-DDFF'!R22</f>
        <v>602269.67906999995</v>
      </c>
      <c r="H9"/>
      <c r="I9" s="201">
        <f t="shared" si="0"/>
        <v>-3.7437532393822082</v>
      </c>
    </row>
    <row r="10" spans="1:9" ht="13.2" x14ac:dyDescent="0.25">
      <c r="A10" s="90"/>
      <c r="B10" s="162"/>
      <c r="C10" s="163" t="s">
        <v>115</v>
      </c>
      <c r="D10" s="90"/>
      <c r="E10" s="184">
        <f>'[1]consolidado GV-DDFF'!K23</f>
        <v>38779.29421</v>
      </c>
      <c r="F10"/>
      <c r="G10" s="184">
        <f>'[1]consolidado GV-DDFF'!R23</f>
        <v>42009.507969999999</v>
      </c>
      <c r="H10"/>
      <c r="I10" s="201">
        <f t="shared" si="0"/>
        <v>-7.6892444498678048</v>
      </c>
    </row>
    <row r="11" spans="1:9" ht="13.2" x14ac:dyDescent="0.25">
      <c r="A11" s="90"/>
      <c r="B11" s="162"/>
      <c r="C11" s="163" t="s">
        <v>116</v>
      </c>
      <c r="D11" s="90"/>
      <c r="E11" s="184">
        <f>'[1]consolidado GV-DDFF'!K24</f>
        <v>13670922.39505</v>
      </c>
      <c r="F11"/>
      <c r="G11" s="184">
        <f>'[1]consolidado GV-DDFF'!R24</f>
        <v>13524532.529130001</v>
      </c>
      <c r="H11"/>
      <c r="I11" s="201">
        <f t="shared" si="0"/>
        <v>1.0824024091383277</v>
      </c>
    </row>
    <row r="12" spans="1:9" ht="19.5" customHeight="1" x14ac:dyDescent="0.25">
      <c r="A12" s="90"/>
      <c r="B12" s="282" t="s">
        <v>117</v>
      </c>
      <c r="C12" s="283"/>
      <c r="D12" s="90"/>
      <c r="E12" s="183">
        <f>+E6-E7</f>
        <v>819408.2796899993</v>
      </c>
      <c r="F12"/>
      <c r="G12" s="183">
        <f>+G6-G7</f>
        <v>569258.51404999755</v>
      </c>
      <c r="H12"/>
      <c r="I12" s="226">
        <f t="shared" si="0"/>
        <v>43.943087273356319</v>
      </c>
    </row>
    <row r="13" spans="1:9" ht="19.5" customHeight="1" x14ac:dyDescent="0.25">
      <c r="A13" s="90"/>
      <c r="B13" s="282" t="s">
        <v>118</v>
      </c>
      <c r="C13" s="283"/>
      <c r="D13" s="90"/>
      <c r="E13" s="185">
        <f>SUM('[1]consolidado GV-DDFF'!K11:K12)</f>
        <v>22496.209170000002</v>
      </c>
      <c r="F13"/>
      <c r="G13" s="185">
        <f>SUM('[1]consolidado GV-DDFF'!R11:R12)</f>
        <v>18516.475809999996</v>
      </c>
      <c r="H13"/>
      <c r="I13" s="226">
        <f t="shared" si="0"/>
        <v>21.492930948829446</v>
      </c>
    </row>
    <row r="14" spans="1:9" ht="19.5" customHeight="1" x14ac:dyDescent="0.25">
      <c r="A14" s="90"/>
      <c r="B14" s="282" t="s">
        <v>119</v>
      </c>
      <c r="C14" s="283"/>
      <c r="D14" s="90"/>
      <c r="E14" s="185">
        <f>SUM(E15:E16)</f>
        <v>398621.58542999998</v>
      </c>
      <c r="F14"/>
      <c r="G14" s="185">
        <f>+G15+G16</f>
        <v>378611.17850000004</v>
      </c>
      <c r="H14"/>
      <c r="I14" s="226">
        <f t="shared" si="0"/>
        <v>5.2852129219422839</v>
      </c>
    </row>
    <row r="15" spans="1:9" ht="13.2" x14ac:dyDescent="0.25">
      <c r="A15" s="90"/>
      <c r="B15" s="161"/>
      <c r="C15" s="163" t="s">
        <v>120</v>
      </c>
      <c r="D15" s="90"/>
      <c r="E15" s="184">
        <f>'[1]consolidado GV-DDFF'!K25</f>
        <v>243963.06373000002</v>
      </c>
      <c r="F15"/>
      <c r="G15" s="184">
        <f>'[1]consolidado GV-DDFF'!R25</f>
        <v>192636.35058999999</v>
      </c>
      <c r="H15"/>
      <c r="I15" s="201">
        <f t="shared" si="0"/>
        <v>26.644355015446642</v>
      </c>
    </row>
    <row r="16" spans="1:9" ht="13.2" x14ac:dyDescent="0.25">
      <c r="A16" s="90"/>
      <c r="B16" s="161"/>
      <c r="C16" s="163" t="s">
        <v>130</v>
      </c>
      <c r="D16" s="90"/>
      <c r="E16" s="184">
        <f>'[1]consolidado GV-DDFF'!K26</f>
        <v>154658.52169999998</v>
      </c>
      <c r="F16"/>
      <c r="G16" s="184">
        <f>'[1]consolidado GV-DDFF'!R26</f>
        <v>185974.82791000002</v>
      </c>
      <c r="H16"/>
      <c r="I16" s="201">
        <f t="shared" si="0"/>
        <v>-16.839002655324485</v>
      </c>
    </row>
    <row r="17" spans="1:15" ht="19.5" customHeight="1" x14ac:dyDescent="0.25">
      <c r="A17" s="90"/>
      <c r="B17" s="284" t="s">
        <v>160</v>
      </c>
      <c r="C17" s="285"/>
      <c r="D17" s="90"/>
      <c r="E17" s="183">
        <f>+E12+E13-E14</f>
        <v>443282.90342999937</v>
      </c>
      <c r="F17"/>
      <c r="G17" s="183">
        <f>+G12+G13-G14</f>
        <v>209163.81135999749</v>
      </c>
      <c r="H17"/>
      <c r="I17" s="226">
        <f t="shared" si="0"/>
        <v>111.93097436298535</v>
      </c>
    </row>
    <row r="18" spans="1:15" ht="19.5" customHeight="1" x14ac:dyDescent="0.25">
      <c r="A18" s="90"/>
      <c r="B18" s="282" t="s">
        <v>121</v>
      </c>
      <c r="C18" s="283"/>
      <c r="D18" s="90"/>
      <c r="E18" s="183">
        <f>+E19-E20</f>
        <v>-53268.096129999998</v>
      </c>
      <c r="F18"/>
      <c r="G18" s="183">
        <f>+G19-G20</f>
        <v>-71856.93578</v>
      </c>
      <c r="H18"/>
      <c r="I18" s="226" t="s">
        <v>197</v>
      </c>
    </row>
    <row r="19" spans="1:15" ht="13.2" x14ac:dyDescent="0.25">
      <c r="A19" s="90"/>
      <c r="B19" s="161"/>
      <c r="C19" s="163" t="s">
        <v>122</v>
      </c>
      <c r="D19" s="90"/>
      <c r="E19" s="184">
        <f>'[1]consolidado GV-DDFF'!K13</f>
        <v>59969.606619999999</v>
      </c>
      <c r="F19"/>
      <c r="G19" s="184">
        <f>'[1]consolidado GV-DDFF'!R13</f>
        <v>58899.937599999997</v>
      </c>
      <c r="H19"/>
      <c r="I19" s="201">
        <f t="shared" si="0"/>
        <v>1.8160783586297136</v>
      </c>
    </row>
    <row r="20" spans="1:15" ht="13.2" x14ac:dyDescent="0.25">
      <c r="A20" s="90"/>
      <c r="B20" s="161"/>
      <c r="C20" s="163" t="s">
        <v>123</v>
      </c>
      <c r="D20" s="90"/>
      <c r="E20" s="184">
        <f>'[1]consolidado GV-DDFF'!K27</f>
        <v>113237.70275</v>
      </c>
      <c r="F20"/>
      <c r="G20" s="184">
        <f>'[1]consolidado GV-DDFF'!R27</f>
        <v>130756.87337999999</v>
      </c>
      <c r="H20"/>
      <c r="I20" s="201">
        <f t="shared" si="0"/>
        <v>-13.39827894101332</v>
      </c>
    </row>
    <row r="21" spans="1:15" ht="19.5" customHeight="1" x14ac:dyDescent="0.25">
      <c r="A21" s="90"/>
      <c r="B21" s="282" t="s">
        <v>124</v>
      </c>
      <c r="C21" s="283"/>
      <c r="D21" s="90"/>
      <c r="E21" s="183">
        <f>+E22-E23</f>
        <v>-84261.20405</v>
      </c>
      <c r="F21"/>
      <c r="G21" s="183">
        <f>+G22-G23</f>
        <v>-66660.714319999999</v>
      </c>
      <c r="H21"/>
      <c r="I21" s="226">
        <f t="shared" si="0"/>
        <v>26.403092000349872</v>
      </c>
    </row>
    <row r="22" spans="1:15" ht="13.2" x14ac:dyDescent="0.25">
      <c r="A22" s="90"/>
      <c r="B22" s="161"/>
      <c r="C22" s="163" t="s">
        <v>125</v>
      </c>
      <c r="D22" s="90"/>
      <c r="E22" s="184">
        <f>'[1]consolidado GV-DDFF'!K14</f>
        <v>184186</v>
      </c>
      <c r="F22"/>
      <c r="G22" s="184">
        <f>'[1]consolidado GV-DDFF'!R14</f>
        <v>187288</v>
      </c>
      <c r="H22"/>
      <c r="I22" s="201">
        <f t="shared" si="0"/>
        <v>-1.6562726923241233</v>
      </c>
    </row>
    <row r="23" spans="1:15" ht="13.2" x14ac:dyDescent="0.25">
      <c r="A23" s="90"/>
      <c r="B23" s="161"/>
      <c r="C23" s="163" t="s">
        <v>131</v>
      </c>
      <c r="D23" s="90"/>
      <c r="E23" s="186">
        <f>'[1]consolidado GV-DDFF'!K28</f>
        <v>268447.20405</v>
      </c>
      <c r="F23"/>
      <c r="G23" s="186">
        <f>'[1]consolidado GV-DDFF'!R28</f>
        <v>253948.71432</v>
      </c>
      <c r="H23"/>
      <c r="I23" s="201">
        <f t="shared" si="0"/>
        <v>5.7092195834984594</v>
      </c>
    </row>
    <row r="24" spans="1:15" ht="19.5" customHeight="1" x14ac:dyDescent="0.25">
      <c r="A24" s="90"/>
      <c r="B24" s="282" t="s">
        <v>126</v>
      </c>
      <c r="C24" s="283"/>
      <c r="D24" s="90"/>
      <c r="E24" s="183">
        <f>+E17+E21+E18</f>
        <v>305753.60324999935</v>
      </c>
      <c r="F24"/>
      <c r="G24" s="183">
        <f>+G17+G21+G18</f>
        <v>70646.161259997491</v>
      </c>
      <c r="H24"/>
      <c r="I24" s="201">
        <f t="shared" si="0"/>
        <v>332.79577799668579</v>
      </c>
    </row>
    <row r="25" spans="1:15" ht="13.2" x14ac:dyDescent="0.25">
      <c r="A25" s="90"/>
      <c r="B25" s="161"/>
      <c r="C25" s="163" t="s">
        <v>127</v>
      </c>
      <c r="D25" s="90"/>
      <c r="E25" s="184">
        <f>'[1]gastos ddff'!G18-'[1]gastos ddff'!H18</f>
        <v>479128.94956999831</v>
      </c>
      <c r="F25"/>
      <c r="G25" s="184">
        <f>'[1]gastos ddff'!K18-'[1]gastos ddff'!L18</f>
        <v>425957.878800001</v>
      </c>
      <c r="H25"/>
      <c r="I25" s="201">
        <f t="shared" si="0"/>
        <v>12.482706252503096</v>
      </c>
    </row>
    <row r="26" spans="1:15" ht="13.2" x14ac:dyDescent="0.25">
      <c r="A26" s="90"/>
      <c r="B26" s="161"/>
      <c r="C26" s="163" t="s">
        <v>128</v>
      </c>
      <c r="D26" s="90"/>
      <c r="E26" s="184">
        <f>'[1]ingresos ddff'!G27-'[1]ingresos ddff'!H27</f>
        <v>367583.34625000134</v>
      </c>
      <c r="F26"/>
      <c r="G26" s="184">
        <f>'[1]ingresos ddff'!K27-'[1]ingresos ddff'!L27</f>
        <v>408191.52376999706</v>
      </c>
      <c r="H26"/>
      <c r="I26" s="201">
        <f t="shared" si="0"/>
        <v>-9.9483147383719661</v>
      </c>
    </row>
    <row r="27" spans="1:15" ht="30" customHeight="1" x14ac:dyDescent="0.25">
      <c r="A27" s="90"/>
      <c r="B27" s="288" t="s">
        <v>139</v>
      </c>
      <c r="C27" s="289"/>
      <c r="D27" s="90"/>
      <c r="E27" s="187">
        <f>+E24+E25-E26</f>
        <v>417299.20656999631</v>
      </c>
      <c r="F27"/>
      <c r="G27" s="187">
        <f>+G24+G25-G26</f>
        <v>88412.516290001455</v>
      </c>
      <c r="H27"/>
      <c r="I27" s="251">
        <f t="shared" si="0"/>
        <v>371.99109818480372</v>
      </c>
    </row>
    <row r="28" spans="1:15" ht="19.95" customHeight="1" x14ac:dyDescent="0.2">
      <c r="B28" s="286"/>
      <c r="C28" s="287"/>
      <c r="D28" s="287"/>
      <c r="E28" s="287"/>
      <c r="F28" s="287"/>
      <c r="G28" s="287"/>
      <c r="H28" s="287"/>
      <c r="I28" s="287"/>
      <c r="O28" s="164"/>
    </row>
    <row r="29" spans="1:15" ht="17.25" customHeight="1" x14ac:dyDescent="0.2">
      <c r="C29" s="212" t="s">
        <v>149</v>
      </c>
      <c r="O29" s="164"/>
    </row>
    <row r="30" spans="1:15" x14ac:dyDescent="0.2">
      <c r="O30" s="164"/>
    </row>
    <row r="31" spans="1:15" x14ac:dyDescent="0.2">
      <c r="O31" s="164"/>
    </row>
    <row r="32" spans="1:15" x14ac:dyDescent="0.2">
      <c r="O32" s="164"/>
    </row>
    <row r="33" spans="15:15" x14ac:dyDescent="0.2">
      <c r="O33" s="164"/>
    </row>
    <row r="34" spans="15:15" x14ac:dyDescent="0.2">
      <c r="O34" s="164"/>
    </row>
    <row r="35" spans="15:15" x14ac:dyDescent="0.2">
      <c r="O35" s="164"/>
    </row>
    <row r="36" spans="15:15" x14ac:dyDescent="0.2">
      <c r="O36" s="164"/>
    </row>
    <row r="37" spans="15:15" x14ac:dyDescent="0.2">
      <c r="O37" s="164"/>
    </row>
    <row r="38" spans="15:15" x14ac:dyDescent="0.2">
      <c r="O38" s="164"/>
    </row>
    <row r="39" spans="15:15" x14ac:dyDescent="0.2">
      <c r="O39" s="164"/>
    </row>
    <row r="40" spans="15:15" x14ac:dyDescent="0.2">
      <c r="O40" s="164"/>
    </row>
    <row r="41" spans="15:15" x14ac:dyDescent="0.2">
      <c r="O41" s="164"/>
    </row>
    <row r="42" spans="15:15" x14ac:dyDescent="0.2">
      <c r="O42" s="164"/>
    </row>
    <row r="43" spans="15:15" x14ac:dyDescent="0.2">
      <c r="O43" s="164"/>
    </row>
    <row r="44" spans="15:15" x14ac:dyDescent="0.2">
      <c r="O44" s="164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2019-05-13T09:06:22Z</dcterms:modified>
</cp:coreProperties>
</file>