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kargupublikoak/Documentos compartidos/8_Gestión datos CP/6_TRa GARDENA anual/TRa Retribuciones/Retrib 2023/Publicar/2023/Eus/"/>
    </mc:Choice>
  </mc:AlternateContent>
  <bookViews>
    <workbookView xWindow="0" yWindow="0" windowWidth="28800" windowHeight="11700"/>
  </bookViews>
  <sheets>
    <sheet name="Hoja1" sheetId="1" r:id="rId1"/>
    <sheet name="Hoja2" sheetId="2" r:id="rId2"/>
  </sheets>
  <calcPr calcId="162913" concurrentManual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37" i="2" l="1"/>
  <c r="BK37" i="2"/>
  <c r="BH37" i="2"/>
  <c r="Q37" i="2"/>
  <c r="P37" i="2" s="1"/>
  <c r="Y37" i="2" s="1"/>
  <c r="M37" i="2"/>
  <c r="N37" i="2" s="1"/>
  <c r="BL36" i="2"/>
  <c r="BK36" i="2"/>
  <c r="BH36" i="2"/>
  <c r="Y36" i="2"/>
  <c r="T36" i="2"/>
  <c r="S36" i="2"/>
  <c r="N36" i="2"/>
  <c r="M36" i="2"/>
  <c r="Q36" i="2" s="1"/>
  <c r="P36" i="2" s="1"/>
  <c r="BL35" i="2"/>
  <c r="BK35" i="2"/>
  <c r="BH35" i="2"/>
  <c r="Q35" i="2"/>
  <c r="N35" i="2"/>
  <c r="M35" i="2"/>
  <c r="BL34" i="2"/>
  <c r="BK34" i="2"/>
  <c r="BH34" i="2"/>
  <c r="AC34" i="2"/>
  <c r="T34" i="2"/>
  <c r="Q34" i="2"/>
  <c r="S34" i="2" s="1"/>
  <c r="P34" i="2"/>
  <c r="Y34" i="2" s="1"/>
  <c r="N34" i="2"/>
  <c r="M34" i="2"/>
  <c r="BL33" i="2"/>
  <c r="BK33" i="2"/>
  <c r="BH33" i="2"/>
  <c r="Y33" i="2"/>
  <c r="T33" i="2"/>
  <c r="S33" i="2"/>
  <c r="Q33" i="2"/>
  <c r="P33" i="2" s="1"/>
  <c r="M33" i="2"/>
  <c r="N33" i="2" s="1"/>
  <c r="BL32" i="2"/>
  <c r="BK32" i="2"/>
  <c r="BH32" i="2"/>
  <c r="T32" i="2"/>
  <c r="N32" i="2"/>
  <c r="M32" i="2"/>
  <c r="Q32" i="2" s="1"/>
  <c r="BL31" i="2"/>
  <c r="BK31" i="2"/>
  <c r="BH31" i="2"/>
  <c r="M31" i="2"/>
  <c r="H31" i="2"/>
  <c r="G31" i="2"/>
  <c r="BL30" i="2"/>
  <c r="BK30" i="2"/>
  <c r="BH30" i="2"/>
  <c r="M30" i="2"/>
  <c r="BL29" i="2"/>
  <c r="BK29" i="2"/>
  <c r="BH29" i="2"/>
  <c r="AC29" i="2"/>
  <c r="T29" i="2"/>
  <c r="S29" i="2"/>
  <c r="P29" i="2"/>
  <c r="Y29" i="2" s="1"/>
  <c r="N29" i="2"/>
  <c r="H29" i="2"/>
  <c r="G29" i="2"/>
  <c r="M29" i="2" s="1"/>
  <c r="Q29" i="2" s="1"/>
  <c r="BL28" i="2"/>
  <c r="BK28" i="2"/>
  <c r="BH28" i="2"/>
  <c r="T28" i="2"/>
  <c r="Q28" i="2"/>
  <c r="N28" i="2"/>
  <c r="M28" i="2"/>
  <c r="BL27" i="2"/>
  <c r="BK27" i="2"/>
  <c r="BH27" i="2"/>
  <c r="Q27" i="2"/>
  <c r="M27" i="2"/>
  <c r="N27" i="2" s="1"/>
  <c r="BL26" i="2"/>
  <c r="BK26" i="2"/>
  <c r="BH26" i="2"/>
  <c r="N26" i="2"/>
  <c r="M26" i="2"/>
  <c r="Q26" i="2" s="1"/>
  <c r="BL25" i="2"/>
  <c r="BK25" i="2"/>
  <c r="BH25" i="2"/>
  <c r="S25" i="2"/>
  <c r="Q25" i="2"/>
  <c r="M25" i="2"/>
  <c r="N25" i="2" s="1"/>
  <c r="BL24" i="2"/>
  <c r="BK24" i="2"/>
  <c r="BH24" i="2"/>
  <c r="M24" i="2"/>
  <c r="Q24" i="2" s="1"/>
  <c r="S24" i="2" s="1"/>
  <c r="BL23" i="2"/>
  <c r="BK23" i="2"/>
  <c r="BH23" i="2"/>
  <c r="T23" i="2"/>
  <c r="Q23" i="2"/>
  <c r="N23" i="2"/>
  <c r="M23" i="2"/>
  <c r="BL22" i="2"/>
  <c r="BK22" i="2"/>
  <c r="BH22" i="2"/>
  <c r="M22" i="2"/>
  <c r="BL21" i="2"/>
  <c r="BK21" i="2"/>
  <c r="BH21" i="2"/>
  <c r="N21" i="2"/>
  <c r="M21" i="2"/>
  <c r="BL20" i="2"/>
  <c r="BK20" i="2"/>
  <c r="BH20" i="2"/>
  <c r="N20" i="2"/>
  <c r="M20" i="2"/>
  <c r="BH14" i="2"/>
  <c r="BL13" i="2"/>
  <c r="BK13" i="2"/>
  <c r="BH13" i="2"/>
  <c r="Q13" i="2"/>
  <c r="P13" i="2"/>
  <c r="Y13" i="2" s="1"/>
  <c r="AC13" i="2" s="1"/>
  <c r="CC12" i="2"/>
  <c r="BL12" i="2"/>
  <c r="BK12" i="2"/>
  <c r="BH12" i="2"/>
  <c r="AU12" i="2"/>
  <c r="AR12" i="2"/>
  <c r="AL12" i="2"/>
  <c r="AK12" i="2"/>
  <c r="AI12" i="2"/>
  <c r="AH12" i="2"/>
  <c r="AC12" i="2"/>
  <c r="AB12" i="2"/>
  <c r="T12" i="2"/>
  <c r="Q12" i="2"/>
  <c r="S12" i="2" s="1"/>
  <c r="P12" i="2"/>
  <c r="BL11" i="2"/>
  <c r="BK11" i="2"/>
  <c r="BH11" i="2"/>
  <c r="Q11" i="2"/>
  <c r="S11" i="2" s="1"/>
  <c r="P11" i="2"/>
  <c r="Y11" i="2" s="1"/>
  <c r="BL10" i="2"/>
  <c r="BK10" i="2"/>
  <c r="BH10" i="2"/>
  <c r="Y10" i="2"/>
  <c r="T10" i="2"/>
  <c r="Q10" i="2"/>
  <c r="S10" i="2" s="1"/>
  <c r="P10" i="2"/>
  <c r="BL9" i="2"/>
  <c r="BK9" i="2"/>
  <c r="BH9" i="2"/>
  <c r="Q9" i="2"/>
  <c r="P9" i="2" s="1"/>
  <c r="BL8" i="2"/>
  <c r="BK8" i="2"/>
  <c r="BH8" i="2"/>
  <c r="T8" i="2"/>
  <c r="Q8" i="2"/>
  <c r="S8" i="2" s="1"/>
  <c r="P8" i="2"/>
  <c r="BL7" i="2"/>
  <c r="BK7" i="2"/>
  <c r="BH7" i="2"/>
  <c r="Y7" i="2"/>
  <c r="Q7" i="2"/>
  <c r="S7" i="2" s="1"/>
  <c r="P7" i="2"/>
  <c r="BL6" i="2"/>
  <c r="BK6" i="2"/>
  <c r="BH6" i="2"/>
  <c r="Q6" i="2"/>
  <c r="P6" i="2"/>
  <c r="Y6" i="2" s="1"/>
  <c r="BL5" i="2"/>
  <c r="BL14" i="2" s="1"/>
  <c r="BK5" i="2"/>
  <c r="BH5" i="2"/>
  <c r="Q5" i="2"/>
  <c r="T5" i="2" s="1"/>
  <c r="CZ4" i="2"/>
  <c r="CQ4" i="2"/>
  <c r="CH4" i="2"/>
  <c r="BY4" i="2"/>
  <c r="CA12" i="2" s="1"/>
  <c r="BP4" i="2"/>
  <c r="BG4" i="2"/>
  <c r="P21" i="2" l="1"/>
  <c r="Y21" i="2" s="1"/>
  <c r="Y9" i="2"/>
  <c r="AB10" i="2"/>
  <c r="AC10" i="2"/>
  <c r="BR27" i="2"/>
  <c r="BR13" i="2"/>
  <c r="BR34" i="2"/>
  <c r="BR37" i="2"/>
  <c r="BR8" i="2"/>
  <c r="BR30" i="2"/>
  <c r="BR9" i="2"/>
  <c r="BR33" i="2"/>
  <c r="BR29" i="2"/>
  <c r="BR23" i="2"/>
  <c r="BR21" i="2"/>
  <c r="BZ12" i="2"/>
  <c r="CD12" i="2"/>
  <c r="CS12" i="2"/>
  <c r="BK14" i="2"/>
  <c r="BR32" i="2"/>
  <c r="BR5" i="2"/>
  <c r="AB6" i="2"/>
  <c r="X6" i="2"/>
  <c r="X7" i="2"/>
  <c r="AC7" i="2"/>
  <c r="BR7" i="2"/>
  <c r="X11" i="2"/>
  <c r="AC11" i="2"/>
  <c r="BR11" i="2"/>
  <c r="S6" i="2"/>
  <c r="T6" i="2"/>
  <c r="AB7" i="2"/>
  <c r="AC6" i="2"/>
  <c r="AB11" i="2"/>
  <c r="BR28" i="2"/>
  <c r="X10" i="2"/>
  <c r="Q21" i="2"/>
  <c r="S9" i="2"/>
  <c r="T9" i="2"/>
  <c r="N24" i="2"/>
  <c r="T13" i="2"/>
  <c r="S13" i="2"/>
  <c r="N22" i="2"/>
  <c r="Q22" i="2"/>
  <c r="T11" i="2"/>
  <c r="AB13" i="2"/>
  <c r="X13" i="2"/>
  <c r="AC37" i="2"/>
  <c r="AB37" i="2"/>
  <c r="X37" i="2"/>
  <c r="S5" i="2"/>
  <c r="P5" i="2"/>
  <c r="Y5" i="2" s="1"/>
  <c r="BR10" i="2"/>
  <c r="T35" i="2"/>
  <c r="S35" i="2"/>
  <c r="P35" i="2"/>
  <c r="Y35" i="2" s="1"/>
  <c r="Y8" i="2"/>
  <c r="P20" i="2"/>
  <c r="Y20" i="2" s="1"/>
  <c r="BK38" i="2"/>
  <c r="S26" i="2"/>
  <c r="T26" i="2"/>
  <c r="P26" i="2"/>
  <c r="Y26" i="2" s="1"/>
  <c r="T27" i="2"/>
  <c r="S27" i="2"/>
  <c r="P27" i="2"/>
  <c r="Y27" i="2" s="1"/>
  <c r="Q31" i="2"/>
  <c r="N31" i="2"/>
  <c r="BR24" i="2"/>
  <c r="BH38" i="2"/>
  <c r="AB36" i="2"/>
  <c r="AC36" i="2"/>
  <c r="X36" i="2"/>
  <c r="T24" i="2"/>
  <c r="P24" i="2"/>
  <c r="Y24" i="2" s="1"/>
  <c r="T25" i="2"/>
  <c r="P25" i="2"/>
  <c r="Y25" i="2" s="1"/>
  <c r="N30" i="2"/>
  <c r="Q30" i="2"/>
  <c r="BR26" i="2"/>
  <c r="BR22" i="2"/>
  <c r="X34" i="2"/>
  <c r="AB34" i="2"/>
  <c r="BR6" i="2"/>
  <c r="T7" i="2"/>
  <c r="S23" i="2"/>
  <c r="P23" i="2"/>
  <c r="Y23" i="2" s="1"/>
  <c r="BR31" i="2"/>
  <c r="T37" i="2"/>
  <c r="S37" i="2"/>
  <c r="BL38" i="2"/>
  <c r="AT12" i="2"/>
  <c r="AQ12" i="2"/>
  <c r="BA12" i="2" s="1"/>
  <c r="Q20" i="2"/>
  <c r="S28" i="2"/>
  <c r="P28" i="2"/>
  <c r="Y28" i="2" s="1"/>
  <c r="AC33" i="2"/>
  <c r="AB33" i="2"/>
  <c r="X33" i="2"/>
  <c r="BR20" i="2"/>
  <c r="AB29" i="2"/>
  <c r="X29" i="2"/>
  <c r="BR25" i="2"/>
  <c r="BR35" i="2"/>
  <c r="P32" i="2"/>
  <c r="Y32" i="2" s="1"/>
  <c r="S32" i="2"/>
  <c r="BR36" i="2"/>
  <c r="X8" i="2" l="1"/>
  <c r="AB8" i="2"/>
  <c r="AC8" i="2"/>
  <c r="AB28" i="2"/>
  <c r="AC28" i="2"/>
  <c r="X28" i="2"/>
  <c r="BQ37" i="2"/>
  <c r="CA37" i="2" s="1"/>
  <c r="BU37" i="2"/>
  <c r="BT37" i="2"/>
  <c r="BS37" i="2"/>
  <c r="X23" i="2"/>
  <c r="AC23" i="2"/>
  <c r="AB23" i="2"/>
  <c r="S30" i="2"/>
  <c r="T30" i="2"/>
  <c r="P30" i="2"/>
  <c r="Y30" i="2" s="1"/>
  <c r="AB26" i="2"/>
  <c r="AC26" i="2"/>
  <c r="X26" i="2"/>
  <c r="BS21" i="2"/>
  <c r="BU21" i="2"/>
  <c r="BT21" i="2"/>
  <c r="BQ21" i="2"/>
  <c r="CA21" i="2" s="1"/>
  <c r="BT34" i="2"/>
  <c r="BS34" i="2"/>
  <c r="BU34" i="2"/>
  <c r="BQ34" i="2"/>
  <c r="CA34" i="2" s="1"/>
  <c r="AI29" i="2"/>
  <c r="AR29" i="2"/>
  <c r="T20" i="2"/>
  <c r="S20" i="2"/>
  <c r="BT10" i="2"/>
  <c r="BU10" i="2"/>
  <c r="BS10" i="2"/>
  <c r="BQ10" i="2"/>
  <c r="CA10" i="2" s="1"/>
  <c r="S21" i="2"/>
  <c r="T21" i="2"/>
  <c r="BT11" i="2"/>
  <c r="BQ11" i="2"/>
  <c r="CA11" i="2" s="1"/>
  <c r="BU11" i="2"/>
  <c r="BS11" i="2"/>
  <c r="BT5" i="2"/>
  <c r="BU5" i="2"/>
  <c r="BS5" i="2"/>
  <c r="BQ5" i="2"/>
  <c r="BT23" i="2"/>
  <c r="BS23" i="2"/>
  <c r="BU23" i="2"/>
  <c r="BQ23" i="2"/>
  <c r="CA23" i="2" s="1"/>
  <c r="BT13" i="2"/>
  <c r="BS13" i="2"/>
  <c r="BU13" i="2"/>
  <c r="BQ13" i="2"/>
  <c r="CA13" i="2" s="1"/>
  <c r="BD12" i="2"/>
  <c r="BC12" i="2"/>
  <c r="AZ12" i="2"/>
  <c r="BR12" i="2" s="1"/>
  <c r="AC25" i="2"/>
  <c r="X25" i="2"/>
  <c r="AB25" i="2"/>
  <c r="BT24" i="2"/>
  <c r="BQ24" i="2"/>
  <c r="CA24" i="2" s="1"/>
  <c r="BU24" i="2"/>
  <c r="BS24" i="2"/>
  <c r="AC5" i="2"/>
  <c r="X5" i="2"/>
  <c r="AB5" i="2"/>
  <c r="T22" i="2"/>
  <c r="S22" i="2"/>
  <c r="P22" i="2"/>
  <c r="Y22" i="2" s="1"/>
  <c r="AI10" i="2"/>
  <c r="AR10" i="2"/>
  <c r="BS32" i="2"/>
  <c r="BT32" i="2"/>
  <c r="BU32" i="2"/>
  <c r="BQ32" i="2"/>
  <c r="CA32" i="2" s="1"/>
  <c r="BS29" i="2"/>
  <c r="BT29" i="2"/>
  <c r="BU29" i="2"/>
  <c r="BQ29" i="2"/>
  <c r="CA29" i="2" s="1"/>
  <c r="BQ27" i="2"/>
  <c r="CA27" i="2" s="1"/>
  <c r="BT27" i="2"/>
  <c r="BU27" i="2"/>
  <c r="BS27" i="2"/>
  <c r="AC27" i="2"/>
  <c r="X27" i="2"/>
  <c r="AB27" i="2"/>
  <c r="BQ30" i="2"/>
  <c r="CA30" i="2" s="1"/>
  <c r="BU30" i="2"/>
  <c r="BS30" i="2"/>
  <c r="BT30" i="2"/>
  <c r="BU31" i="2"/>
  <c r="BT31" i="2"/>
  <c r="BQ31" i="2"/>
  <c r="CA31" i="2" s="1"/>
  <c r="BS31" i="2"/>
  <c r="BU25" i="2"/>
  <c r="BQ25" i="2"/>
  <c r="CA25" i="2" s="1"/>
  <c r="BS25" i="2"/>
  <c r="BT25" i="2"/>
  <c r="BU20" i="2"/>
  <c r="BS20" i="2"/>
  <c r="BT20" i="2"/>
  <c r="BQ20" i="2"/>
  <c r="BT6" i="2"/>
  <c r="BQ6" i="2"/>
  <c r="CA6" i="2" s="1"/>
  <c r="BU6" i="2"/>
  <c r="BS6" i="2"/>
  <c r="BT28" i="2"/>
  <c r="BS28" i="2"/>
  <c r="BQ28" i="2"/>
  <c r="CA28" i="2" s="1"/>
  <c r="BU28" i="2"/>
  <c r="AI11" i="2"/>
  <c r="AR11" i="2"/>
  <c r="BQ33" i="2"/>
  <c r="CA33" i="2" s="1"/>
  <c r="BU33" i="2"/>
  <c r="BS33" i="2"/>
  <c r="BT33" i="2"/>
  <c r="AR34" i="2"/>
  <c r="AI34" i="2"/>
  <c r="BU35" i="2"/>
  <c r="BT35" i="2"/>
  <c r="BS35" i="2"/>
  <c r="BQ35" i="2"/>
  <c r="CA35" i="2" s="1"/>
  <c r="BS26" i="2"/>
  <c r="BT26" i="2"/>
  <c r="BU26" i="2"/>
  <c r="BQ26" i="2"/>
  <c r="CA26" i="2" s="1"/>
  <c r="AI13" i="2"/>
  <c r="AR13" i="2"/>
  <c r="AI6" i="2"/>
  <c r="AR6" i="2"/>
  <c r="BS36" i="2"/>
  <c r="BU36" i="2"/>
  <c r="BQ36" i="2"/>
  <c r="CA36" i="2" s="1"/>
  <c r="BT36" i="2"/>
  <c r="AR33" i="2"/>
  <c r="AI33" i="2"/>
  <c r="AB24" i="2"/>
  <c r="X24" i="2"/>
  <c r="AC24" i="2"/>
  <c r="T31" i="2"/>
  <c r="S31" i="2"/>
  <c r="P31" i="2"/>
  <c r="Y31" i="2" s="1"/>
  <c r="AB20" i="2"/>
  <c r="X20" i="2"/>
  <c r="AC20" i="2"/>
  <c r="AI37" i="2"/>
  <c r="AR37" i="2"/>
  <c r="BT7" i="2"/>
  <c r="BQ7" i="2"/>
  <c r="CA7" i="2" s="1"/>
  <c r="BU7" i="2"/>
  <c r="BS7" i="2"/>
  <c r="CR12" i="2"/>
  <c r="CV12" i="2"/>
  <c r="CU12" i="2"/>
  <c r="BT9" i="2"/>
  <c r="BU9" i="2"/>
  <c r="BQ9" i="2"/>
  <c r="CA9" i="2" s="1"/>
  <c r="BS9" i="2"/>
  <c r="AC9" i="2"/>
  <c r="AB9" i="2"/>
  <c r="X9" i="2"/>
  <c r="AB32" i="2"/>
  <c r="AC32" i="2"/>
  <c r="X32" i="2"/>
  <c r="BQ22" i="2"/>
  <c r="CA22" i="2" s="1"/>
  <c r="BS22" i="2"/>
  <c r="BU22" i="2"/>
  <c r="BT22" i="2"/>
  <c r="AI36" i="2"/>
  <c r="AR36" i="2"/>
  <c r="AC35" i="2"/>
  <c r="AB35" i="2"/>
  <c r="X35" i="2"/>
  <c r="AR7" i="2"/>
  <c r="AI7" i="2"/>
  <c r="BT8" i="2"/>
  <c r="BQ8" i="2"/>
  <c r="CA8" i="2" s="1"/>
  <c r="BU8" i="2"/>
  <c r="BS8" i="2"/>
  <c r="X21" i="2"/>
  <c r="AC21" i="2"/>
  <c r="AB21" i="2"/>
  <c r="AH36" i="2" l="1"/>
  <c r="AL36" i="2"/>
  <c r="AK36" i="2"/>
  <c r="AR9" i="2"/>
  <c r="AI9" i="2"/>
  <c r="AR24" i="2"/>
  <c r="AI24" i="2"/>
  <c r="AK7" i="2"/>
  <c r="AH7" i="2"/>
  <c r="AL7" i="2"/>
  <c r="AR20" i="2"/>
  <c r="AI20" i="2"/>
  <c r="AT13" i="2"/>
  <c r="AQ13" i="2"/>
  <c r="BA13" i="2" s="1"/>
  <c r="AU13" i="2"/>
  <c r="AQ11" i="2"/>
  <c r="BA11" i="2" s="1"/>
  <c r="AT11" i="2"/>
  <c r="AU11" i="2"/>
  <c r="CD25" i="2"/>
  <c r="CC25" i="2"/>
  <c r="CB25" i="2"/>
  <c r="BZ25" i="2"/>
  <c r="CJ25" i="2" s="1"/>
  <c r="CC27" i="2"/>
  <c r="BZ27" i="2"/>
  <c r="CJ27" i="2" s="1"/>
  <c r="CD27" i="2"/>
  <c r="CB27" i="2"/>
  <c r="BU12" i="2"/>
  <c r="BT12" i="2"/>
  <c r="BS12" i="2"/>
  <c r="BQ12" i="2"/>
  <c r="CJ12" i="2"/>
  <c r="CB12" i="2"/>
  <c r="AC30" i="2"/>
  <c r="X30" i="2"/>
  <c r="AB30" i="2"/>
  <c r="AU33" i="2"/>
  <c r="AT33" i="2"/>
  <c r="AQ33" i="2"/>
  <c r="BA33" i="2" s="1"/>
  <c r="CC30" i="2"/>
  <c r="CB30" i="2"/>
  <c r="BZ30" i="2"/>
  <c r="CJ30" i="2" s="1"/>
  <c r="CD30" i="2"/>
  <c r="AU10" i="2"/>
  <c r="AQ10" i="2"/>
  <c r="BA10" i="2" s="1"/>
  <c r="AT10" i="2"/>
  <c r="BZ11" i="2"/>
  <c r="CJ11" i="2" s="1"/>
  <c r="CD11" i="2"/>
  <c r="CC11" i="2"/>
  <c r="CB11" i="2"/>
  <c r="CD21" i="2"/>
  <c r="CB21" i="2"/>
  <c r="BZ21" i="2"/>
  <c r="CJ21" i="2" s="1"/>
  <c r="CC21" i="2"/>
  <c r="CC37" i="2"/>
  <c r="CB37" i="2"/>
  <c r="BZ37" i="2"/>
  <c r="CJ37" i="2" s="1"/>
  <c r="CD37" i="2"/>
  <c r="AI35" i="2"/>
  <c r="AR35" i="2"/>
  <c r="CC22" i="2"/>
  <c r="CD22" i="2"/>
  <c r="CB22" i="2"/>
  <c r="BZ22" i="2"/>
  <c r="CJ22" i="2" s="1"/>
  <c r="BZ9" i="2"/>
  <c r="CJ9" i="2" s="1"/>
  <c r="CD9" i="2"/>
  <c r="CC9" i="2"/>
  <c r="CB9" i="2"/>
  <c r="AB31" i="2"/>
  <c r="X31" i="2"/>
  <c r="AC31" i="2"/>
  <c r="CB26" i="2"/>
  <c r="CD26" i="2"/>
  <c r="BZ26" i="2"/>
  <c r="CJ26" i="2" s="1"/>
  <c r="CC26" i="2"/>
  <c r="AK34" i="2"/>
  <c r="AH34" i="2"/>
  <c r="AL34" i="2"/>
  <c r="BQ38" i="2"/>
  <c r="CA20" i="2"/>
  <c r="AK10" i="2"/>
  <c r="AL10" i="2"/>
  <c r="AH10" i="2"/>
  <c r="AR28" i="2"/>
  <c r="AI28" i="2"/>
  <c r="AI21" i="2"/>
  <c r="AR21" i="2"/>
  <c r="AI32" i="2"/>
  <c r="AR32" i="2"/>
  <c r="CC7" i="2"/>
  <c r="CD7" i="2"/>
  <c r="CB7" i="2"/>
  <c r="BZ7" i="2"/>
  <c r="CJ7" i="2" s="1"/>
  <c r="CD36" i="2"/>
  <c r="CB36" i="2"/>
  <c r="CC36" i="2"/>
  <c r="BZ36" i="2"/>
  <c r="CJ36" i="2" s="1"/>
  <c r="AQ34" i="2"/>
  <c r="BA34" i="2" s="1"/>
  <c r="AT34" i="2"/>
  <c r="AU34" i="2"/>
  <c r="CD28" i="2"/>
  <c r="CB28" i="2"/>
  <c r="CC28" i="2"/>
  <c r="BZ28" i="2"/>
  <c r="CJ28" i="2" s="1"/>
  <c r="BT38" i="2"/>
  <c r="CD31" i="2"/>
  <c r="BZ31" i="2"/>
  <c r="CJ31" i="2" s="1"/>
  <c r="CC31" i="2"/>
  <c r="CB31" i="2"/>
  <c r="AI27" i="2"/>
  <c r="AR27" i="2"/>
  <c r="AC22" i="2"/>
  <c r="AB22" i="2"/>
  <c r="X22" i="2"/>
  <c r="BZ24" i="2"/>
  <c r="CJ24" i="2" s="1"/>
  <c r="CC24" i="2"/>
  <c r="CD24" i="2"/>
  <c r="CB24" i="2"/>
  <c r="CB13" i="2"/>
  <c r="BZ13" i="2"/>
  <c r="CJ13" i="2" s="1"/>
  <c r="CC13" i="2"/>
  <c r="CD13" i="2"/>
  <c r="BQ14" i="2"/>
  <c r="CA5" i="2"/>
  <c r="AT29" i="2"/>
  <c r="AU29" i="2"/>
  <c r="AQ29" i="2"/>
  <c r="BA29" i="2" s="1"/>
  <c r="AU6" i="2"/>
  <c r="AQ6" i="2"/>
  <c r="BA6" i="2" s="1"/>
  <c r="AT6" i="2"/>
  <c r="AL33" i="2"/>
  <c r="AK33" i="2"/>
  <c r="AH33" i="2"/>
  <c r="CB6" i="2"/>
  <c r="CD6" i="2"/>
  <c r="BZ6" i="2"/>
  <c r="CJ6" i="2" s="1"/>
  <c r="CC6" i="2"/>
  <c r="AT7" i="2"/>
  <c r="AQ7" i="2"/>
  <c r="BA7" i="2" s="1"/>
  <c r="AU7" i="2"/>
  <c r="AL13" i="2"/>
  <c r="AK13" i="2"/>
  <c r="AH13" i="2"/>
  <c r="AK11" i="2"/>
  <c r="AH11" i="2"/>
  <c r="AL11" i="2"/>
  <c r="CB29" i="2"/>
  <c r="CC29" i="2"/>
  <c r="BZ29" i="2"/>
  <c r="CJ29" i="2" s="1"/>
  <c r="CD29" i="2"/>
  <c r="AH29" i="2"/>
  <c r="AK29" i="2"/>
  <c r="AL29" i="2"/>
  <c r="AT36" i="2"/>
  <c r="AU36" i="2"/>
  <c r="AQ36" i="2"/>
  <c r="BA36" i="2" s="1"/>
  <c r="AU37" i="2"/>
  <c r="AT37" i="2"/>
  <c r="AQ37" i="2"/>
  <c r="BA37" i="2" s="1"/>
  <c r="BU38" i="2"/>
  <c r="CD32" i="2"/>
  <c r="CB32" i="2"/>
  <c r="CC32" i="2"/>
  <c r="BZ32" i="2"/>
  <c r="CJ32" i="2" s="1"/>
  <c r="BU14" i="2"/>
  <c r="BZ10" i="2"/>
  <c r="CJ10" i="2" s="1"/>
  <c r="CD10" i="2"/>
  <c r="CC10" i="2"/>
  <c r="CB10" i="2"/>
  <c r="BZ34" i="2"/>
  <c r="CJ34" i="2" s="1"/>
  <c r="CD34" i="2"/>
  <c r="CB34" i="2"/>
  <c r="CC34" i="2"/>
  <c r="AI26" i="2"/>
  <c r="AR26" i="2"/>
  <c r="AR23" i="2"/>
  <c r="AI23" i="2"/>
  <c r="AK37" i="2"/>
  <c r="AL37" i="2"/>
  <c r="AH37" i="2"/>
  <c r="AR25" i="2"/>
  <c r="AI25" i="2"/>
  <c r="CC8" i="2"/>
  <c r="CB8" i="2"/>
  <c r="CD8" i="2"/>
  <c r="BZ8" i="2"/>
  <c r="CJ8" i="2" s="1"/>
  <c r="CD35" i="2"/>
  <c r="CC35" i="2"/>
  <c r="CB35" i="2"/>
  <c r="BZ35" i="2"/>
  <c r="CJ35" i="2" s="1"/>
  <c r="BT14" i="2"/>
  <c r="AK6" i="2"/>
  <c r="AH6" i="2"/>
  <c r="AL6" i="2"/>
  <c r="CC33" i="2"/>
  <c r="CB33" i="2"/>
  <c r="BZ33" i="2"/>
  <c r="CJ33" i="2" s="1"/>
  <c r="CD33" i="2"/>
  <c r="AI5" i="2"/>
  <c r="AR5" i="2"/>
  <c r="BZ23" i="2"/>
  <c r="CJ23" i="2" s="1"/>
  <c r="CD23" i="2"/>
  <c r="CB23" i="2"/>
  <c r="CC23" i="2"/>
  <c r="AR8" i="2"/>
  <c r="AI8" i="2"/>
  <c r="BC6" i="2" l="1"/>
  <c r="BD6" i="2"/>
  <c r="AZ6" i="2"/>
  <c r="CI36" i="2"/>
  <c r="CS36" i="2" s="1"/>
  <c r="CK36" i="2"/>
  <c r="CM36" i="2"/>
  <c r="CL36" i="2"/>
  <c r="CL27" i="2"/>
  <c r="CK27" i="2"/>
  <c r="CM27" i="2"/>
  <c r="CI27" i="2"/>
  <c r="CS27" i="2" s="1"/>
  <c r="AU5" i="2"/>
  <c r="AT5" i="2"/>
  <c r="AQ5" i="2"/>
  <c r="BA5" i="2" s="1"/>
  <c r="CI6" i="2"/>
  <c r="CS6" i="2" s="1"/>
  <c r="CM6" i="2"/>
  <c r="CL6" i="2"/>
  <c r="CK6" i="2"/>
  <c r="AH32" i="2"/>
  <c r="AK32" i="2"/>
  <c r="AL32" i="2"/>
  <c r="CC20" i="2"/>
  <c r="CC38" i="2" s="1"/>
  <c r="CB20" i="2"/>
  <c r="CD20" i="2"/>
  <c r="CD38" i="2" s="1"/>
  <c r="BZ20" i="2"/>
  <c r="CL22" i="2"/>
  <c r="CM22" i="2"/>
  <c r="CK22" i="2"/>
  <c r="CI22" i="2"/>
  <c r="CS22" i="2" s="1"/>
  <c r="DB12" i="2"/>
  <c r="CL12" i="2"/>
  <c r="CM12" i="2"/>
  <c r="CK12" i="2"/>
  <c r="CI12" i="2"/>
  <c r="CT12" i="2"/>
  <c r="AL24" i="2"/>
  <c r="AK24" i="2"/>
  <c r="AH24" i="2"/>
  <c r="AK5" i="2"/>
  <c r="AH5" i="2"/>
  <c r="AL5" i="2"/>
  <c r="AT26" i="2"/>
  <c r="AQ26" i="2"/>
  <c r="BA26" i="2" s="1"/>
  <c r="AU26" i="2"/>
  <c r="BC37" i="2"/>
  <c r="AZ37" i="2"/>
  <c r="BD37" i="2"/>
  <c r="AZ29" i="2"/>
  <c r="BC29" i="2"/>
  <c r="BD29" i="2"/>
  <c r="AU27" i="2"/>
  <c r="AQ27" i="2"/>
  <c r="BA27" i="2" s="1"/>
  <c r="AT27" i="2"/>
  <c r="AU21" i="2"/>
  <c r="AQ21" i="2"/>
  <c r="BA21" i="2" s="1"/>
  <c r="AT21" i="2"/>
  <c r="CL11" i="2"/>
  <c r="CI11" i="2"/>
  <c r="CS11" i="2" s="1"/>
  <c r="CM11" i="2"/>
  <c r="CK11" i="2"/>
  <c r="BC33" i="2"/>
  <c r="AZ33" i="2"/>
  <c r="BD33" i="2"/>
  <c r="CK25" i="2"/>
  <c r="CL25" i="2"/>
  <c r="CI25" i="2"/>
  <c r="CS25" i="2" s="1"/>
  <c r="CM25" i="2"/>
  <c r="AZ13" i="2"/>
  <c r="BC13" i="2"/>
  <c r="BD13" i="2"/>
  <c r="AU24" i="2"/>
  <c r="AQ24" i="2"/>
  <c r="BA24" i="2" s="1"/>
  <c r="AT24" i="2"/>
  <c r="CL9" i="2"/>
  <c r="CM9" i="2"/>
  <c r="CI9" i="2"/>
  <c r="CS9" i="2" s="1"/>
  <c r="CK9" i="2"/>
  <c r="BC11" i="2"/>
  <c r="BD11" i="2"/>
  <c r="AZ11" i="2"/>
  <c r="AU23" i="2"/>
  <c r="AT23" i="2"/>
  <c r="AQ23" i="2"/>
  <c r="BA23" i="2" s="1"/>
  <c r="CM28" i="2"/>
  <c r="CL28" i="2"/>
  <c r="CK28" i="2"/>
  <c r="CI28" i="2"/>
  <c r="CS28" i="2" s="1"/>
  <c r="AK8" i="2"/>
  <c r="AL8" i="2"/>
  <c r="AH8" i="2"/>
  <c r="AL25" i="2"/>
  <c r="AH25" i="2"/>
  <c r="AK25" i="2"/>
  <c r="AL26" i="2"/>
  <c r="AH26" i="2"/>
  <c r="AK26" i="2"/>
  <c r="AL27" i="2"/>
  <c r="AH27" i="2"/>
  <c r="AK27" i="2"/>
  <c r="AR31" i="2"/>
  <c r="AI31" i="2"/>
  <c r="AU8" i="2"/>
  <c r="AT8" i="2"/>
  <c r="AQ8" i="2"/>
  <c r="BA8" i="2" s="1"/>
  <c r="AQ25" i="2"/>
  <c r="BA25" i="2" s="1"/>
  <c r="AU25" i="2"/>
  <c r="AT25" i="2"/>
  <c r="AK28" i="2"/>
  <c r="AH28" i="2"/>
  <c r="AL28" i="2"/>
  <c r="CI21" i="2"/>
  <c r="CS21" i="2" s="1"/>
  <c r="CL21" i="2"/>
  <c r="CM21" i="2"/>
  <c r="CK21" i="2"/>
  <c r="BC10" i="2"/>
  <c r="AZ10" i="2"/>
  <c r="BD10" i="2"/>
  <c r="AL20" i="2"/>
  <c r="AH20" i="2"/>
  <c r="AK20" i="2"/>
  <c r="AQ9" i="2"/>
  <c r="BA9" i="2" s="1"/>
  <c r="AU9" i="2"/>
  <c r="AT9" i="2"/>
  <c r="CM23" i="2"/>
  <c r="CK23" i="2"/>
  <c r="CI23" i="2"/>
  <c r="CS23" i="2" s="1"/>
  <c r="CL23" i="2"/>
  <c r="AL23" i="2"/>
  <c r="AK23" i="2"/>
  <c r="AH23" i="2"/>
  <c r="AT32" i="2"/>
  <c r="AQ32" i="2"/>
  <c r="BA32" i="2" s="1"/>
  <c r="AU32" i="2"/>
  <c r="CL37" i="2"/>
  <c r="CM37" i="2"/>
  <c r="CK37" i="2"/>
  <c r="CI37" i="2"/>
  <c r="CS37" i="2" s="1"/>
  <c r="CL13" i="2"/>
  <c r="CM13" i="2"/>
  <c r="CK13" i="2"/>
  <c r="CI13" i="2"/>
  <c r="CS13" i="2" s="1"/>
  <c r="CK35" i="2"/>
  <c r="CI35" i="2"/>
  <c r="CS35" i="2" s="1"/>
  <c r="CM35" i="2"/>
  <c r="CL35" i="2"/>
  <c r="CL10" i="2"/>
  <c r="CK10" i="2"/>
  <c r="CI10" i="2"/>
  <c r="CS10" i="2" s="1"/>
  <c r="CM10" i="2"/>
  <c r="AL21" i="2"/>
  <c r="AH21" i="2"/>
  <c r="AK21" i="2"/>
  <c r="AK9" i="2"/>
  <c r="AH9" i="2"/>
  <c r="AL9" i="2"/>
  <c r="CL33" i="2"/>
  <c r="CM33" i="2"/>
  <c r="CI33" i="2"/>
  <c r="CS33" i="2" s="1"/>
  <c r="CK33" i="2"/>
  <c r="CI29" i="2"/>
  <c r="CS29" i="2" s="1"/>
  <c r="CL29" i="2"/>
  <c r="CM29" i="2"/>
  <c r="CK29" i="2"/>
  <c r="CI7" i="2"/>
  <c r="CS7" i="2" s="1"/>
  <c r="CL7" i="2"/>
  <c r="CK7" i="2"/>
  <c r="CM7" i="2"/>
  <c r="CI32" i="2"/>
  <c r="CS32" i="2" s="1"/>
  <c r="CM32" i="2"/>
  <c r="CL32" i="2"/>
  <c r="CK32" i="2"/>
  <c r="AZ36" i="2"/>
  <c r="BC36" i="2"/>
  <c r="BD36" i="2"/>
  <c r="BZ5" i="2"/>
  <c r="CD5" i="2"/>
  <c r="CD14" i="2" s="1"/>
  <c r="CC5" i="2"/>
  <c r="CC14" i="2" s="1"/>
  <c r="CB5" i="2"/>
  <c r="AQ28" i="2"/>
  <c r="BA28" i="2" s="1"/>
  <c r="AU28" i="2"/>
  <c r="AT28" i="2"/>
  <c r="AU35" i="2"/>
  <c r="AT35" i="2"/>
  <c r="AQ35" i="2"/>
  <c r="BA35" i="2" s="1"/>
  <c r="AU20" i="2"/>
  <c r="AT20" i="2"/>
  <c r="AQ20" i="2"/>
  <c r="BA20" i="2" s="1"/>
  <c r="CK31" i="2"/>
  <c r="CL31" i="2"/>
  <c r="CM31" i="2"/>
  <c r="CI31" i="2"/>
  <c r="CS31" i="2" s="1"/>
  <c r="BC7" i="2"/>
  <c r="AZ7" i="2"/>
  <c r="BD7" i="2"/>
  <c r="CM24" i="2"/>
  <c r="CL24" i="2"/>
  <c r="CI24" i="2"/>
  <c r="CS24" i="2" s="1"/>
  <c r="CK24" i="2"/>
  <c r="AL35" i="2"/>
  <c r="AK35" i="2"/>
  <c r="AH35" i="2"/>
  <c r="AR30" i="2"/>
  <c r="AI30" i="2"/>
  <c r="CK8" i="2"/>
  <c r="CI8" i="2"/>
  <c r="CS8" i="2" s="1"/>
  <c r="CM8" i="2"/>
  <c r="CL8" i="2"/>
  <c r="CM34" i="2"/>
  <c r="CL34" i="2"/>
  <c r="CK34" i="2"/>
  <c r="CI34" i="2"/>
  <c r="CS34" i="2" s="1"/>
  <c r="AR22" i="2"/>
  <c r="AI22" i="2"/>
  <c r="BC34" i="2"/>
  <c r="BD34" i="2"/>
  <c r="AZ34" i="2"/>
  <c r="CI26" i="2"/>
  <c r="CS26" i="2" s="1"/>
  <c r="CM26" i="2"/>
  <c r="CL26" i="2"/>
  <c r="CK26" i="2"/>
  <c r="CL30" i="2"/>
  <c r="CK30" i="2"/>
  <c r="CI30" i="2"/>
  <c r="CS30" i="2" s="1"/>
  <c r="CM30" i="2"/>
  <c r="CR37" i="2" l="1"/>
  <c r="DB37" i="2" s="1"/>
  <c r="CU37" i="2"/>
  <c r="CT37" i="2"/>
  <c r="CV37" i="2"/>
  <c r="CU32" i="2"/>
  <c r="CT32" i="2"/>
  <c r="CR32" i="2"/>
  <c r="DB32" i="2" s="1"/>
  <c r="CV32" i="2"/>
  <c r="CR30" i="2"/>
  <c r="DB30" i="2" s="1"/>
  <c r="CU30" i="2"/>
  <c r="CT30" i="2"/>
  <c r="CV30" i="2"/>
  <c r="CV31" i="2"/>
  <c r="CT31" i="2"/>
  <c r="CU31" i="2"/>
  <c r="CR31" i="2"/>
  <c r="DB31" i="2" s="1"/>
  <c r="CJ5" i="2"/>
  <c r="BZ14" i="2"/>
  <c r="CV35" i="2"/>
  <c r="CT35" i="2"/>
  <c r="CU35" i="2"/>
  <c r="CR35" i="2"/>
  <c r="DB35" i="2" s="1"/>
  <c r="CU21" i="2"/>
  <c r="CR21" i="2"/>
  <c r="DB21" i="2" s="1"/>
  <c r="CT21" i="2"/>
  <c r="CV21" i="2"/>
  <c r="CV28" i="2"/>
  <c r="CT28" i="2"/>
  <c r="CU28" i="2"/>
  <c r="CR28" i="2"/>
  <c r="DB28" i="2" s="1"/>
  <c r="BC21" i="2"/>
  <c r="AZ21" i="2"/>
  <c r="BD21" i="2"/>
  <c r="CV6" i="2"/>
  <c r="CT6" i="2"/>
  <c r="CR6" i="2"/>
  <c r="DB6" i="2" s="1"/>
  <c r="CU6" i="2"/>
  <c r="CR33" i="2"/>
  <c r="DB33" i="2" s="1"/>
  <c r="CV33" i="2"/>
  <c r="CT33" i="2"/>
  <c r="CU33" i="2"/>
  <c r="CR23" i="2"/>
  <c r="DB23" i="2" s="1"/>
  <c r="CV23" i="2"/>
  <c r="CU23" i="2"/>
  <c r="CT23" i="2"/>
  <c r="DD12" i="2"/>
  <c r="DC12" i="2"/>
  <c r="DA12" i="2"/>
  <c r="DE12" i="2"/>
  <c r="BC5" i="2"/>
  <c r="BD5" i="2"/>
  <c r="AZ5" i="2"/>
  <c r="BD25" i="2"/>
  <c r="AZ25" i="2"/>
  <c r="BC25" i="2"/>
  <c r="BZ38" i="2"/>
  <c r="CJ20" i="2"/>
  <c r="BD35" i="2"/>
  <c r="BC35" i="2"/>
  <c r="AZ35" i="2"/>
  <c r="BD24" i="2"/>
  <c r="BC24" i="2"/>
  <c r="AZ24" i="2"/>
  <c r="AH22" i="2"/>
  <c r="AL22" i="2"/>
  <c r="AK22" i="2"/>
  <c r="CV8" i="2"/>
  <c r="CR8" i="2"/>
  <c r="DB8" i="2" s="1"/>
  <c r="CT8" i="2"/>
  <c r="CU8" i="2"/>
  <c r="AL31" i="2"/>
  <c r="AK31" i="2"/>
  <c r="AH31" i="2"/>
  <c r="CU22" i="2"/>
  <c r="CV22" i="2"/>
  <c r="CR22" i="2"/>
  <c r="DB22" i="2" s="1"/>
  <c r="CT22" i="2"/>
  <c r="AU22" i="2"/>
  <c r="AQ22" i="2"/>
  <c r="BA22" i="2" s="1"/>
  <c r="AT22" i="2"/>
  <c r="CV7" i="2"/>
  <c r="CT7" i="2"/>
  <c r="CR7" i="2"/>
  <c r="DB7" i="2" s="1"/>
  <c r="CU7" i="2"/>
  <c r="CV10" i="2"/>
  <c r="CU10" i="2"/>
  <c r="CT10" i="2"/>
  <c r="CR10" i="2"/>
  <c r="DB10" i="2" s="1"/>
  <c r="AZ32" i="2"/>
  <c r="BC32" i="2"/>
  <c r="BD32" i="2"/>
  <c r="AT31" i="2"/>
  <c r="AU31" i="2"/>
  <c r="AQ31" i="2"/>
  <c r="BA31" i="2" s="1"/>
  <c r="CV9" i="2"/>
  <c r="CR9" i="2"/>
  <c r="DB9" i="2" s="1"/>
  <c r="CT9" i="2"/>
  <c r="CU9" i="2"/>
  <c r="AZ27" i="2"/>
  <c r="BD27" i="2"/>
  <c r="BC27" i="2"/>
  <c r="CU36" i="2"/>
  <c r="CT36" i="2"/>
  <c r="CR36" i="2"/>
  <c r="DB36" i="2" s="1"/>
  <c r="CV36" i="2"/>
  <c r="BC9" i="2"/>
  <c r="BD9" i="2"/>
  <c r="AZ9" i="2"/>
  <c r="CU26" i="2"/>
  <c r="CR26" i="2"/>
  <c r="DB26" i="2" s="1"/>
  <c r="CT26" i="2"/>
  <c r="CV26" i="2"/>
  <c r="CU29" i="2"/>
  <c r="CR29" i="2"/>
  <c r="DB29" i="2" s="1"/>
  <c r="CT29" i="2"/>
  <c r="CV29" i="2"/>
  <c r="BC8" i="2"/>
  <c r="BD8" i="2"/>
  <c r="AZ8" i="2"/>
  <c r="CV24" i="2"/>
  <c r="CT24" i="2"/>
  <c r="CR24" i="2"/>
  <c r="DB24" i="2" s="1"/>
  <c r="CU24" i="2"/>
  <c r="CR13" i="2"/>
  <c r="DB13" i="2" s="1"/>
  <c r="CT13" i="2"/>
  <c r="CV13" i="2"/>
  <c r="CU13" i="2"/>
  <c r="CV34" i="2"/>
  <c r="CT34" i="2"/>
  <c r="CR34" i="2"/>
  <c r="DB34" i="2" s="1"/>
  <c r="CU34" i="2"/>
  <c r="AH30" i="2"/>
  <c r="AL30" i="2"/>
  <c r="AK30" i="2"/>
  <c r="BD20" i="2"/>
  <c r="BC20" i="2"/>
  <c r="AZ20" i="2"/>
  <c r="BC28" i="2"/>
  <c r="AZ28" i="2"/>
  <c r="BD28" i="2"/>
  <c r="BC23" i="2"/>
  <c r="AZ23" i="2"/>
  <c r="BD23" i="2"/>
  <c r="BD26" i="2"/>
  <c r="AZ26" i="2"/>
  <c r="BC26" i="2"/>
  <c r="CR27" i="2"/>
  <c r="DB27" i="2" s="1"/>
  <c r="CV27" i="2"/>
  <c r="CU27" i="2"/>
  <c r="CT27" i="2"/>
  <c r="AU30" i="2"/>
  <c r="AQ30" i="2"/>
  <c r="BA30" i="2" s="1"/>
  <c r="AT30" i="2"/>
  <c r="CT25" i="2"/>
  <c r="CV25" i="2"/>
  <c r="CR25" i="2"/>
  <c r="DB25" i="2" s="1"/>
  <c r="CU25" i="2"/>
  <c r="CV11" i="2"/>
  <c r="CR11" i="2"/>
  <c r="DB11" i="2" s="1"/>
  <c r="CU11" i="2"/>
  <c r="CT11" i="2"/>
  <c r="BC30" i="2" l="1"/>
  <c r="BD30" i="2"/>
  <c r="AZ30" i="2"/>
  <c r="DD36" i="2"/>
  <c r="DE36" i="2"/>
  <c r="DA36" i="2"/>
  <c r="DC36" i="2"/>
  <c r="DA31" i="2"/>
  <c r="DD31" i="2"/>
  <c r="DE31" i="2"/>
  <c r="DC31" i="2"/>
  <c r="DD32" i="2"/>
  <c r="DA32" i="2"/>
  <c r="DE32" i="2"/>
  <c r="DC32" i="2"/>
  <c r="DD26" i="2"/>
  <c r="DA26" i="2"/>
  <c r="DE26" i="2"/>
  <c r="DC26" i="2"/>
  <c r="BD31" i="2"/>
  <c r="BC31" i="2"/>
  <c r="AZ31" i="2"/>
  <c r="DE33" i="2"/>
  <c r="DD33" i="2"/>
  <c r="DA33" i="2"/>
  <c r="DC33" i="2"/>
  <c r="DC28" i="2"/>
  <c r="DE28" i="2"/>
  <c r="DD28" i="2"/>
  <c r="DA28" i="2"/>
  <c r="DA35" i="2"/>
  <c r="DD35" i="2"/>
  <c r="DE35" i="2"/>
  <c r="DC35" i="2"/>
  <c r="CK20" i="2"/>
  <c r="CI20" i="2"/>
  <c r="CM20" i="2"/>
  <c r="CM38" i="2" s="1"/>
  <c r="CL20" i="2"/>
  <c r="CL38" i="2" s="1"/>
  <c r="DE37" i="2"/>
  <c r="DD37" i="2"/>
  <c r="DA37" i="2"/>
  <c r="DC37" i="2"/>
  <c r="DD11" i="2"/>
  <c r="DC11" i="2"/>
  <c r="DA11" i="2"/>
  <c r="DE11" i="2"/>
  <c r="DE22" i="2"/>
  <c r="DA22" i="2"/>
  <c r="DD22" i="2"/>
  <c r="DC22" i="2"/>
  <c r="DA6" i="2"/>
  <c r="DD6" i="2"/>
  <c r="DC6" i="2"/>
  <c r="DE6" i="2"/>
  <c r="CM5" i="2"/>
  <c r="CM14" i="2" s="1"/>
  <c r="CL5" i="2"/>
  <c r="CL14" i="2" s="1"/>
  <c r="CK5" i="2"/>
  <c r="CI5" i="2"/>
  <c r="DC9" i="2"/>
  <c r="DE9" i="2"/>
  <c r="DD9" i="2"/>
  <c r="DA9" i="2"/>
  <c r="DE13" i="2"/>
  <c r="DD13" i="2"/>
  <c r="DC13" i="2"/>
  <c r="DA13" i="2"/>
  <c r="DE27" i="2"/>
  <c r="DC27" i="2"/>
  <c r="DA27" i="2"/>
  <c r="DD27" i="2"/>
  <c r="DA7" i="2"/>
  <c r="DD7" i="2"/>
  <c r="DE7" i="2"/>
  <c r="DC7" i="2"/>
  <c r="DE30" i="2"/>
  <c r="DD30" i="2"/>
  <c r="DA30" i="2"/>
  <c r="DC30" i="2"/>
  <c r="DD10" i="2"/>
  <c r="DE10" i="2"/>
  <c r="DC10" i="2"/>
  <c r="DA10" i="2"/>
  <c r="DE21" i="2"/>
  <c r="DC21" i="2"/>
  <c r="DD21" i="2"/>
  <c r="DA21" i="2"/>
  <c r="AZ22" i="2"/>
  <c r="BD22" i="2"/>
  <c r="BC22" i="2"/>
  <c r="DA25" i="2"/>
  <c r="DD25" i="2"/>
  <c r="DE25" i="2"/>
  <c r="DC25" i="2"/>
  <c r="DE8" i="2"/>
  <c r="DC8" i="2"/>
  <c r="DD8" i="2"/>
  <c r="DA8" i="2"/>
  <c r="DC34" i="2"/>
  <c r="DD34" i="2"/>
  <c r="DA34" i="2"/>
  <c r="DE34" i="2"/>
  <c r="DC24" i="2"/>
  <c r="DD24" i="2"/>
  <c r="DE24" i="2"/>
  <c r="DA24" i="2"/>
  <c r="DD29" i="2"/>
  <c r="DE29" i="2"/>
  <c r="DA29" i="2"/>
  <c r="DC29" i="2"/>
  <c r="DC23" i="2"/>
  <c r="DE23" i="2"/>
  <c r="DA23" i="2"/>
  <c r="DD23" i="2"/>
  <c r="CI38" i="2" l="1"/>
  <c r="CS20" i="2"/>
  <c r="CI14" i="2"/>
  <c r="CS5" i="2"/>
  <c r="CV20" i="2" l="1"/>
  <c r="CV38" i="2" s="1"/>
  <c r="CT20" i="2"/>
  <c r="CR20" i="2"/>
  <c r="CU20" i="2"/>
  <c r="CU38" i="2" s="1"/>
  <c r="CV5" i="2"/>
  <c r="CV14" i="2" s="1"/>
  <c r="CT5" i="2"/>
  <c r="CR5" i="2"/>
  <c r="CU5" i="2"/>
  <c r="CU14" i="2" s="1"/>
  <c r="CR14" i="2" l="1"/>
  <c r="DB5" i="2"/>
  <c r="CR38" i="2"/>
  <c r="DB20" i="2"/>
  <c r="DC5" i="2" l="1"/>
  <c r="DE5" i="2"/>
  <c r="DE14" i="2" s="1"/>
  <c r="DD5" i="2"/>
  <c r="DD14" i="2" s="1"/>
  <c r="DA5" i="2"/>
  <c r="DA14" i="2" s="1"/>
  <c r="DA20" i="2"/>
  <c r="DA38" i="2" s="1"/>
  <c r="DE20" i="2"/>
  <c r="DE38" i="2" s="1"/>
  <c r="DD20" i="2"/>
  <c r="DD38" i="2" s="1"/>
  <c r="DC20" i="2"/>
</calcChain>
</file>

<file path=xl/sharedStrings.xml><?xml version="1.0" encoding="utf-8"?>
<sst xmlns="http://schemas.openxmlformats.org/spreadsheetml/2006/main" count="626" uniqueCount="151">
  <si>
    <t>-</t>
  </si>
  <si>
    <t>GOI-KARGUDUNEN 2024KO ORDAINSARIAK</t>
  </si>
  <si>
    <t>RETRIBUCIONES 2024 DE ALTOS CARGOS</t>
  </si>
  <si>
    <t>Retribución total</t>
  </si>
  <si>
    <t>Sueldo 
(14 meses)</t>
  </si>
  <si>
    <t>anual-14</t>
  </si>
  <si>
    <t>mes</t>
  </si>
  <si>
    <t>12 m</t>
  </si>
  <si>
    <t>PE -(2 m)</t>
  </si>
  <si>
    <r>
      <t xml:space="preserve">Lehendakaria
</t>
    </r>
    <r>
      <rPr>
        <sz val="10"/>
        <color indexed="18"/>
        <rFont val="Arial"/>
        <family val="2"/>
      </rPr>
      <t>Lehendakari</t>
    </r>
  </si>
  <si>
    <r>
      <t xml:space="preserve">Lehendakariordea
</t>
    </r>
    <r>
      <rPr>
        <sz val="10"/>
        <color indexed="18"/>
        <rFont val="Arial"/>
        <family val="2"/>
      </rPr>
      <t>Vicelehendakari</t>
    </r>
  </si>
  <si>
    <r>
      <t xml:space="preserve">Sailburua
</t>
    </r>
    <r>
      <rPr>
        <sz val="10"/>
        <color indexed="18"/>
        <rFont val="Arial"/>
        <family val="2"/>
      </rPr>
      <t>Consejero/a</t>
    </r>
  </si>
  <si>
    <r>
      <t>Sailburuordea</t>
    </r>
    <r>
      <rPr>
        <sz val="10"/>
        <color indexed="18"/>
        <rFont val="Arial"/>
        <family val="2"/>
      </rPr>
      <t xml:space="preserve">
Viceconsejero/a</t>
    </r>
  </si>
  <si>
    <r>
      <t>Zuzendaria</t>
    </r>
    <r>
      <rPr>
        <sz val="10"/>
        <color indexed="18"/>
        <rFont val="Arial"/>
        <family val="2"/>
      </rPr>
      <t xml:space="preserve">
Director</t>
    </r>
  </si>
  <si>
    <r>
      <t xml:space="preserve">COJUAko kidea
</t>
    </r>
    <r>
      <rPr>
        <sz val="10"/>
        <color indexed="18"/>
        <rFont val="Arial"/>
        <family val="2"/>
      </rPr>
      <t>Vocal COJUA</t>
    </r>
  </si>
  <si>
    <r>
      <t xml:space="preserve">Lehendakari pentsioduna
</t>
    </r>
    <r>
      <rPr>
        <sz val="10"/>
        <color indexed="18"/>
        <rFont val="Arial"/>
        <family val="2"/>
      </rPr>
      <t>Lehendakari pensionista</t>
    </r>
  </si>
  <si>
    <r>
      <t xml:space="preserve">Lehendakariorde pentsioduna
</t>
    </r>
    <r>
      <rPr>
        <sz val="10"/>
        <color indexed="18"/>
        <rFont val="Arial"/>
        <family val="2"/>
      </rPr>
      <t>Vicelehendakari pensionista</t>
    </r>
  </si>
  <si>
    <r>
      <t xml:space="preserve">Sailburu pentsioduna
</t>
    </r>
    <r>
      <rPr>
        <sz val="10"/>
        <color indexed="18"/>
        <rFont val="Arial"/>
        <family val="2"/>
      </rPr>
      <t>Pensionista consejero/a</t>
    </r>
  </si>
  <si>
    <t>BEHIN-BEHINEKO PERTSONALAREN 2024KO ORDAINSARIAK</t>
  </si>
  <si>
    <t>RETRIBUCIONES 2024 DE PERSONAL EVENTUAL</t>
  </si>
  <si>
    <r>
      <t xml:space="preserve">Maila
</t>
    </r>
    <r>
      <rPr>
        <sz val="8"/>
        <color indexed="18"/>
        <rFont val="Arial"/>
        <family val="2"/>
      </rPr>
      <t>Nivel- AAFF</t>
    </r>
  </si>
  <si>
    <t>Nivel ant.</t>
  </si>
  <si>
    <r>
      <t>Ordainsaria</t>
    </r>
    <r>
      <rPr>
        <sz val="8"/>
        <color indexed="18"/>
        <rFont val="Arial"/>
        <family val="2"/>
      </rPr>
      <t xml:space="preserve">
Retribución</t>
    </r>
  </si>
  <si>
    <r>
      <t>hilekoa</t>
    </r>
    <r>
      <rPr>
        <i/>
        <sz val="7"/>
        <color indexed="18"/>
        <rFont val="Arial"/>
        <family val="2"/>
      </rPr>
      <t xml:space="preserve">
mes</t>
    </r>
  </si>
  <si>
    <r>
      <t>Sailburuordea</t>
    </r>
    <r>
      <rPr>
        <sz val="10"/>
        <color indexed="18"/>
        <rFont val="Arial"/>
        <family val="2"/>
      </rPr>
      <t xml:space="preserve">
Viceconsejero </t>
    </r>
  </si>
  <si>
    <t>0-A</t>
  </si>
  <si>
    <t>I-A</t>
  </si>
  <si>
    <t>II-A</t>
  </si>
  <si>
    <t>II-B</t>
  </si>
  <si>
    <t>III-A</t>
  </si>
  <si>
    <t>III-B</t>
  </si>
  <si>
    <t>IV-A</t>
  </si>
  <si>
    <r>
      <t>44 - Sailburuaren idazkaria</t>
    </r>
    <r>
      <rPr>
        <sz val="10"/>
        <color indexed="18"/>
        <rFont val="Arial"/>
        <family val="2"/>
      </rPr>
      <t xml:space="preserve">
44 - Secretario/a de consejero</t>
    </r>
  </si>
  <si>
    <t>20+20%</t>
  </si>
  <si>
    <t>IV-B</t>
  </si>
  <si>
    <t>20+10%</t>
  </si>
  <si>
    <t>IV-C</t>
  </si>
  <si>
    <t>V-A</t>
  </si>
  <si>
    <t>V-B</t>
  </si>
  <si>
    <t>VI-A</t>
  </si>
  <si>
    <t>VII-A</t>
  </si>
  <si>
    <t>GOI-KARGUDUNEN 2015KO ORDAINSARIAK</t>
  </si>
  <si>
    <t>GOI-KARGUDUNEN 2016KO ORDAINSARIAK</t>
  </si>
  <si>
    <t>LPGCAPV</t>
  </si>
  <si>
    <t>Ajustado a dos dec.</t>
  </si>
  <si>
    <t>GOI-KARGUDUNEN 2017KO ORDAINSARIAK</t>
  </si>
  <si>
    <t>GOI-KARGUDUNEN 2018KO ORDAINSARIAK</t>
  </si>
  <si>
    <t>1,15% -enero junio</t>
  </si>
  <si>
    <t>1,75% -julio-diciembre</t>
  </si>
  <si>
    <t>GOI-KARGUDUNEN 2019KO ORDAINSARIAK</t>
  </si>
  <si>
    <t>GOI-KARGUDUNEN 2020KO ORDAINSARIAK</t>
  </si>
  <si>
    <t>GOI-KARGUDUNEN 20210KO ORDAINSARIAK</t>
  </si>
  <si>
    <t>GOI-KARGUDUNEN 2022KO ORDAINSARIAK</t>
  </si>
  <si>
    <t>GOI-KARGUDUNEN 2023KO ORDAINSARIAK</t>
  </si>
  <si>
    <t>RETRIBUCIONES 2015 DE ALTOS CARGOS</t>
  </si>
  <si>
    <t>RETRIBUCIONES 2016 DE ALTOS CARGOS</t>
  </si>
  <si>
    <t>RETRIBUCIONES 2017 DE ALTOS CARGOS</t>
  </si>
  <si>
    <t>RETRIBUCIONES 2018 (enero-junio) DE ALTOS CARGOS</t>
  </si>
  <si>
    <t>RETRIBUCIONES 2018 (julio-diciembre) DE ALTOS CARGOS</t>
  </si>
  <si>
    <t>RETRIBUCIONES 2019 DE ALTOS CARGOS</t>
  </si>
  <si>
    <t>RETRIBUCIONES 2020 DE ALTOS CARGOS</t>
  </si>
  <si>
    <t>RETRIBUCIONES 2021DE ALTOS CARGOS</t>
  </si>
  <si>
    <t>RETRIBUCIONES 2022DE ALTOS CARGOS</t>
  </si>
  <si>
    <t>RETRIBUCIONES 2023DE ALTOS CARGOS</t>
  </si>
  <si>
    <r>
      <t xml:space="preserve">Maila
</t>
    </r>
    <r>
      <rPr>
        <sz val="8"/>
        <color indexed="18"/>
        <rFont val="Arial"/>
        <family val="2"/>
      </rPr>
      <t>Nivel</t>
    </r>
  </si>
  <si>
    <r>
      <t xml:space="preserve">hileko kop.
</t>
    </r>
    <r>
      <rPr>
        <i/>
        <sz val="7"/>
        <color indexed="18"/>
        <rFont val="Arial"/>
        <family val="2"/>
      </rPr>
      <t>mensualidades</t>
    </r>
  </si>
  <si>
    <t>Nota: Las pensiones de los cargos son el 50% de las retribuciones de los mismos.</t>
  </si>
  <si>
    <t>BEHIN-BEHINEKO PERTSONALAREN 2015KO ORDAINSARIAK</t>
  </si>
  <si>
    <t>BEHIN-BEHINEKO PERTSONALAREN 2016KO ORDAINSARIAK</t>
  </si>
  <si>
    <t>BEHIN-BEHINEKO PERTSONALAREN 2017KO ORDAINSARIAK</t>
  </si>
  <si>
    <t>BEHIN-BEHINEKO PERTSONALAREN 2018KO ORDAINSARIAK</t>
  </si>
  <si>
    <t>BEHIN-BEHINEKO PERTSONALAREN 2019KO ORDAINSARIAK</t>
  </si>
  <si>
    <t>BEHIN-BEHINEKO PERTSONALAREN 2020KO ORDAINSARIAK</t>
  </si>
  <si>
    <t>BEHIN-BEHINEKO PERTSONALAREN 2021KO ORDAINSARIAK</t>
  </si>
  <si>
    <t>BEHIN-BEHINEKO PERTSONALAREN 2022KO ORDAINSARIAK</t>
  </si>
  <si>
    <t>BEHIN-BEHINEKO PERTSONALAREN 2023KO ORDAINSARIAK</t>
  </si>
  <si>
    <t>RETRIBUCIONES 2015 DE PERSONAL EVENTUAL</t>
  </si>
  <si>
    <t>RETRIBUCIONES 2016 DE PERSONAL EVENTUAL</t>
  </si>
  <si>
    <t>RETRIBUCIONES 2017 DE PERSONAL EVENTUAL</t>
  </si>
  <si>
    <t>RETRIBUCIONES 2018 DE PERSONAL EVENTUAL</t>
  </si>
  <si>
    <t>RETRIBUCIONES 2018DE PERSONAL EVENTUAL</t>
  </si>
  <si>
    <t>RETRIBUCIONES 2019 DE PERSONAL EVENTUAL</t>
  </si>
  <si>
    <t>RETRIBUCIONES 2020 DE PERSONAL EVENTUAL</t>
  </si>
  <si>
    <t>RETRIBUCIONES 2021 DE PERSONAL EVENTUAL</t>
  </si>
  <si>
    <t>RETRIBUCIONES 2022 DE PERSONAL EVENTUAL</t>
  </si>
  <si>
    <t>RETRIBUCIONES 2023 DE PERSONAL EVENTUAL</t>
  </si>
  <si>
    <t>RPT D 189/2013, de 9 de abril -BOPV 18/04/2013-. Efectos 19 de abril-</t>
  </si>
  <si>
    <t>Maila</t>
  </si>
  <si>
    <t>2009. urtea - urtekoa</t>
  </si>
  <si>
    <t>2009. urtea - hilekoa</t>
  </si>
  <si>
    <t>2010. urtea - urtekoa</t>
  </si>
  <si>
    <t>2010. urtea - 6 hilekoa</t>
  </si>
  <si>
    <t>2010. urtea - 8 hilekoa</t>
  </si>
  <si>
    <t>2011. urtea - urtekoa</t>
  </si>
  <si>
    <t>2011. urtea - hilekoa</t>
  </si>
  <si>
    <t>2012. urtea - urtekoa</t>
  </si>
  <si>
    <t>2012. urtea - hilekoa</t>
  </si>
  <si>
    <t>2013. urtea - urtekoa</t>
  </si>
  <si>
    <t>2013. urtea - hilekoa</t>
  </si>
  <si>
    <t>2014. urtea - urtekoa</t>
  </si>
  <si>
    <t>2014. urtea - hilekoa</t>
  </si>
  <si>
    <t>2015. urtea - urtekoa</t>
  </si>
  <si>
    <t>2015. urtea - hilekoa</t>
  </si>
  <si>
    <t>2016. urtea - urtekoa</t>
  </si>
  <si>
    <t>2016. urtea - hilekoa</t>
  </si>
  <si>
    <t>2017. urtea - urtekoa</t>
  </si>
  <si>
    <t>2017. urtea - hilekoa</t>
  </si>
  <si>
    <t>2018. urtea - urtekoa
1go seihilekoa</t>
  </si>
  <si>
    <t>2018. urtea - hilekoa
1go seihilekoa</t>
  </si>
  <si>
    <t>2018. urtea - urtekoa
2. seihilekoa</t>
  </si>
  <si>
    <t>2018. urtea - hilekoa
2. seihilekoa</t>
  </si>
  <si>
    <t>2019. urtea - urtekoa</t>
  </si>
  <si>
    <t>2019. urtea - hilekoa</t>
  </si>
  <si>
    <t>2020. urtea - urtekoa</t>
  </si>
  <si>
    <t>2020. urtea - hilekoa</t>
  </si>
  <si>
    <t>2021. urtea - urtekoa</t>
  </si>
  <si>
    <t>2021. urtea - hilekoa</t>
  </si>
  <si>
    <t>2022. urtea - urtekoa</t>
  </si>
  <si>
    <t>2022. urtea - hilekoa</t>
  </si>
  <si>
    <t>2023. urtea - urtekoa</t>
  </si>
  <si>
    <t>2023. urtea - hilekoa</t>
  </si>
  <si>
    <t>Eguneratze data</t>
  </si>
  <si>
    <t>Lehendakari</t>
  </si>
  <si>
    <t xml:space="preserve">Lehendakariordea
</t>
  </si>
  <si>
    <t xml:space="preserve">Sailburua
</t>
  </si>
  <si>
    <t xml:space="preserve">Sailburuordea
</t>
  </si>
  <si>
    <t xml:space="preserve">Zuzendaria
</t>
  </si>
  <si>
    <t xml:space="preserve">COJUAko kidea
</t>
  </si>
  <si>
    <t xml:space="preserve">Lehendakari pentsioduna
</t>
  </si>
  <si>
    <t xml:space="preserve">Lehendakariorde pentsioduna
</t>
  </si>
  <si>
    <t xml:space="preserve">Sailburu pentsioduna
</t>
  </si>
  <si>
    <t xml:space="preserve">Sailburuorde pentsioduna
</t>
  </si>
  <si>
    <t xml:space="preserve"> Behin-behineko pertsonala: Sailburuordea
</t>
  </si>
  <si>
    <t xml:space="preserve">Behin-behineko pertsonala: Zuzendaria
</t>
  </si>
  <si>
    <t>Behin-behineko pertsonala: 0-A</t>
  </si>
  <si>
    <t>Behin-behineko pertsonala: I-A</t>
  </si>
  <si>
    <t>Behin-behineko pertsonala: II-A</t>
  </si>
  <si>
    <t>Behin-behineko pertsonala: II-B</t>
  </si>
  <si>
    <t>Behin-behineko pertsonala: III-A</t>
  </si>
  <si>
    <t>Behin-behineko pertsonala: IV-A</t>
  </si>
  <si>
    <t xml:space="preserve">Behin-behineko pertsonala: 44
</t>
  </si>
  <si>
    <t>Behin-behineko pertsonala: IV-B</t>
  </si>
  <si>
    <t>Behin-behineko pertsonala: 77</t>
  </si>
  <si>
    <t>Behin-behineko pertsonala: IV-C</t>
  </si>
  <si>
    <t>Behin-behineko pertsonala: V-A</t>
  </si>
  <si>
    <t>Behin-behineko pertsonala: V-B</t>
  </si>
  <si>
    <t>Behin-behineko pertsonala: VI-A</t>
  </si>
  <si>
    <t>Behin-behineko pertsonala: VII-A</t>
  </si>
  <si>
    <t>Behin-behineko pertsonala: 11</t>
  </si>
  <si>
    <t>2024. urtea - urtekoa</t>
  </si>
  <si>
    <t>2024. urtea - hilekoa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</si>
</sst>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0%"/>
    <numFmt numFmtId="165" formatCode="0.0000"/>
    <numFmt numFmtId="166" formatCode="#,##0.000"/>
    <numFmt numFmtId="167" formatCode="#,##0.00000"/>
    <numFmt numFmtId="168" formatCode="0.00000"/>
    <numFmt numFmtId="169" formatCode="yyyy/mm/dd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b/>
      <i/>
      <sz val="7"/>
      <color indexed="18"/>
      <name val="Arial"/>
      <family val="2"/>
    </font>
    <font>
      <i/>
      <sz val="8"/>
      <color indexed="18"/>
      <name val="Arial"/>
      <family val="2"/>
    </font>
    <font>
      <i/>
      <sz val="9"/>
      <color indexed="18"/>
      <name val="Arial"/>
      <family val="2"/>
    </font>
    <font>
      <b/>
      <i/>
      <sz val="9"/>
      <color indexed="18"/>
      <name val="Arial"/>
      <family val="2"/>
    </font>
    <font>
      <sz val="8"/>
      <color indexed="18"/>
      <name val="Arial"/>
      <family val="2"/>
    </font>
    <font>
      <i/>
      <sz val="7"/>
      <color indexed="18"/>
      <name val="Arial"/>
      <family val="2"/>
    </font>
    <font>
      <sz val="9"/>
      <color indexed="18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25">
    <xf numFmtId="0" fontId="0" fillId="0" borderId="0" xfId="0"/>
    <xf numFmtId="0" fontId="2" fillId="2" borderId="1" xfId="2" applyFont="1" applyFill="1" applyBorder="1" applyAlignment="1">
      <alignment horizontal="left" vertical="top" wrapText="1"/>
    </xf>
    <xf numFmtId="0" fontId="3" fillId="2" borderId="1" xfId="2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top"/>
    </xf>
    <xf numFmtId="0" fontId="5" fillId="0" borderId="1" xfId="2" applyFont="1" applyBorder="1" applyAlignment="1">
      <alignment horizontal="left" vertical="top" wrapText="1"/>
    </xf>
    <xf numFmtId="4" fontId="5" fillId="0" borderId="1" xfId="2" applyNumberFormat="1" applyFont="1" applyBorder="1" applyAlignment="1">
      <alignment vertical="top"/>
    </xf>
    <xf numFmtId="4" fontId="5" fillId="0" borderId="1" xfId="2" applyNumberFormat="1" applyFont="1" applyFill="1" applyBorder="1" applyAlignment="1">
      <alignment vertical="top"/>
    </xf>
    <xf numFmtId="14" fontId="5" fillId="0" borderId="1" xfId="0" applyNumberFormat="1" applyFont="1" applyBorder="1" applyAlignment="1">
      <alignment horizontal="right" vertical="top"/>
    </xf>
    <xf numFmtId="4" fontId="6" fillId="0" borderId="1" xfId="2" applyNumberFormat="1" applyFont="1" applyFill="1" applyBorder="1" applyAlignment="1">
      <alignment vertical="top"/>
    </xf>
    <xf numFmtId="4" fontId="5" fillId="0" borderId="1" xfId="2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8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8" fillId="0" borderId="4" xfId="0" applyFont="1" applyBorder="1" applyAlignment="1">
      <alignment vertical="top"/>
    </xf>
    <xf numFmtId="164" fontId="8" fillId="0" borderId="4" xfId="1" applyNumberFormat="1" applyFont="1" applyFill="1" applyBorder="1" applyAlignment="1">
      <alignment vertical="top"/>
    </xf>
    <xf numFmtId="0" fontId="8" fillId="0" borderId="4" xfId="0" applyFont="1" applyFill="1" applyBorder="1"/>
    <xf numFmtId="0" fontId="8" fillId="0" borderId="5" xfId="0" applyFont="1" applyBorder="1"/>
    <xf numFmtId="0" fontId="8" fillId="3" borderId="2" xfId="0" applyFont="1" applyFill="1" applyBorder="1"/>
    <xf numFmtId="0" fontId="8" fillId="0" borderId="6" xfId="0" applyFont="1" applyBorder="1"/>
    <xf numFmtId="0" fontId="8" fillId="0" borderId="0" xfId="0" applyFont="1" applyBorder="1"/>
    <xf numFmtId="0" fontId="8" fillId="0" borderId="0" xfId="0" applyFont="1" applyBorder="1" applyAlignment="1">
      <alignment vertical="top"/>
    </xf>
    <xf numFmtId="164" fontId="8" fillId="0" borderId="0" xfId="1" applyNumberFormat="1" applyFont="1" applyBorder="1"/>
    <xf numFmtId="0" fontId="8" fillId="0" borderId="7" xfId="0" applyFont="1" applyBorder="1"/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2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top" wrapText="1" indent="1"/>
    </xf>
    <xf numFmtId="0" fontId="9" fillId="0" borderId="14" xfId="0" applyFont="1" applyBorder="1" applyAlignment="1">
      <alignment horizontal="left" vertical="top" wrapText="1" indent="1"/>
    </xf>
    <xf numFmtId="4" fontId="8" fillId="0" borderId="15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4" fontId="8" fillId="0" borderId="0" xfId="0" applyNumberFormat="1" applyFont="1" applyBorder="1"/>
    <xf numFmtId="4" fontId="8" fillId="0" borderId="7" xfId="0" applyNumberFormat="1" applyFont="1" applyBorder="1"/>
    <xf numFmtId="0" fontId="9" fillId="0" borderId="6" xfId="0" applyFont="1" applyBorder="1"/>
    <xf numFmtId="0" fontId="9" fillId="0" borderId="0" xfId="0" applyFont="1" applyBorder="1"/>
    <xf numFmtId="164" fontId="8" fillId="0" borderId="0" xfId="1" applyNumberFormat="1" applyFont="1" applyFill="1" applyBorder="1" applyAlignment="1">
      <alignment vertical="top"/>
    </xf>
    <xf numFmtId="0" fontId="8" fillId="0" borderId="0" xfId="0" applyFont="1" applyFill="1" applyBorder="1"/>
    <xf numFmtId="4" fontId="8" fillId="0" borderId="15" xfId="0" applyNumberFormat="1" applyFont="1" applyBorder="1" applyAlignment="1">
      <alignment vertical="center"/>
    </xf>
    <xf numFmtId="4" fontId="8" fillId="0" borderId="19" xfId="0" applyNumberFormat="1" applyFont="1" applyBorder="1" applyAlignment="1">
      <alignment vertical="center"/>
    </xf>
    <xf numFmtId="0" fontId="9" fillId="0" borderId="20" xfId="0" applyFont="1" applyBorder="1" applyAlignment="1">
      <alignment horizontal="left" vertical="top" wrapText="1" indent="1"/>
    </xf>
    <xf numFmtId="0" fontId="9" fillId="0" borderId="21" xfId="0" applyFont="1" applyBorder="1" applyAlignment="1">
      <alignment horizontal="left" vertical="top" wrapText="1" indent="1"/>
    </xf>
    <xf numFmtId="4" fontId="8" fillId="0" borderId="17" xfId="0" applyNumberFormat="1" applyFont="1" applyBorder="1" applyAlignment="1">
      <alignment vertical="center"/>
    </xf>
    <xf numFmtId="4" fontId="8" fillId="0" borderId="22" xfId="0" applyNumberFormat="1" applyFont="1" applyBorder="1" applyAlignment="1">
      <alignment vertical="center"/>
    </xf>
    <xf numFmtId="0" fontId="8" fillId="0" borderId="20" xfId="0" applyFont="1" applyFill="1" applyBorder="1" applyAlignment="1">
      <alignment horizontal="left" vertical="top" indent="1"/>
    </xf>
    <xf numFmtId="0" fontId="8" fillId="0" borderId="21" xfId="0" applyFont="1" applyFill="1" applyBorder="1" applyAlignment="1">
      <alignment horizontal="center" vertical="top"/>
    </xf>
    <xf numFmtId="0" fontId="8" fillId="0" borderId="23" xfId="0" applyFont="1" applyFill="1" applyBorder="1" applyAlignment="1">
      <alignment horizontal="left" vertical="top" indent="1"/>
    </xf>
    <xf numFmtId="0" fontId="8" fillId="0" borderId="24" xfId="0" applyFont="1" applyFill="1" applyBorder="1" applyAlignment="1">
      <alignment horizontal="center" vertical="top"/>
    </xf>
    <xf numFmtId="4" fontId="8" fillId="0" borderId="25" xfId="0" applyNumberFormat="1" applyFont="1" applyBorder="1" applyAlignment="1">
      <alignment vertical="center"/>
    </xf>
    <xf numFmtId="4" fontId="8" fillId="0" borderId="26" xfId="0" applyNumberFormat="1" applyFont="1" applyBorder="1" applyAlignment="1">
      <alignment vertical="center"/>
    </xf>
    <xf numFmtId="0" fontId="9" fillId="0" borderId="27" xfId="0" applyFont="1" applyFill="1" applyBorder="1" applyAlignment="1">
      <alignment horizontal="left" vertical="top" wrapText="1" indent="1"/>
    </xf>
    <xf numFmtId="0" fontId="8" fillId="0" borderId="28" xfId="0" applyFont="1" applyFill="1" applyBorder="1" applyAlignment="1">
      <alignment horizontal="center" vertical="center"/>
    </xf>
    <xf numFmtId="4" fontId="8" fillId="0" borderId="29" xfId="0" applyNumberFormat="1" applyFont="1" applyBorder="1" applyAlignment="1">
      <alignment vertical="center"/>
    </xf>
    <xf numFmtId="4" fontId="8" fillId="0" borderId="30" xfId="0" applyNumberFormat="1" applyFont="1" applyBorder="1" applyAlignment="1">
      <alignment vertical="center"/>
    </xf>
    <xf numFmtId="0" fontId="8" fillId="0" borderId="31" xfId="0" applyFont="1" applyFill="1" applyBorder="1" applyAlignment="1">
      <alignment horizontal="left" vertical="top" indent="1"/>
    </xf>
    <xf numFmtId="0" fontId="8" fillId="0" borderId="6" xfId="0" applyFont="1" applyFill="1" applyBorder="1" applyAlignment="1">
      <alignment horizontal="center" vertical="top"/>
    </xf>
    <xf numFmtId="4" fontId="8" fillId="0" borderId="32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0" fontId="8" fillId="0" borderId="27" xfId="0" applyFont="1" applyFill="1" applyBorder="1" applyAlignment="1">
      <alignment horizontal="left" vertical="top" indent="1"/>
    </xf>
    <xf numFmtId="0" fontId="8" fillId="0" borderId="28" xfId="0" applyFont="1" applyFill="1" applyBorder="1" applyAlignment="1">
      <alignment horizontal="center" vertical="top"/>
    </xf>
    <xf numFmtId="0" fontId="8" fillId="0" borderId="13" xfId="0" applyFont="1" applyFill="1" applyBorder="1" applyAlignment="1">
      <alignment horizontal="left" vertical="top" indent="1"/>
    </xf>
    <xf numFmtId="0" fontId="8" fillId="0" borderId="14" xfId="0" applyFont="1" applyFill="1" applyBorder="1" applyAlignment="1">
      <alignment horizontal="center" vertical="top"/>
    </xf>
    <xf numFmtId="4" fontId="8" fillId="0" borderId="15" xfId="0" applyNumberFormat="1" applyFont="1" applyFill="1" applyBorder="1" applyAlignment="1">
      <alignment vertical="center"/>
    </xf>
    <xf numFmtId="4" fontId="8" fillId="0" borderId="19" xfId="0" applyNumberFormat="1" applyFont="1" applyFill="1" applyBorder="1" applyAlignment="1">
      <alignment vertical="center"/>
    </xf>
    <xf numFmtId="4" fontId="8" fillId="0" borderId="17" xfId="0" applyNumberFormat="1" applyFont="1" applyFill="1" applyBorder="1" applyAlignment="1">
      <alignment vertical="center"/>
    </xf>
    <xf numFmtId="4" fontId="8" fillId="0" borderId="22" xfId="0" applyNumberFormat="1" applyFont="1" applyFill="1" applyBorder="1" applyAlignment="1">
      <alignment vertical="center"/>
    </xf>
    <xf numFmtId="0" fontId="8" fillId="0" borderId="33" xfId="0" applyFont="1" applyFill="1" applyBorder="1" applyAlignment="1">
      <alignment horizontal="left" vertical="top" indent="1"/>
    </xf>
    <xf numFmtId="0" fontId="8" fillId="0" borderId="33" xfId="0" applyFont="1" applyFill="1" applyBorder="1" applyAlignment="1">
      <alignment horizontal="center" vertical="top"/>
    </xf>
    <xf numFmtId="4" fontId="8" fillId="0" borderId="11" xfId="0" applyNumberFormat="1" applyFont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0" fontId="8" fillId="0" borderId="34" xfId="0" applyFont="1" applyBorder="1"/>
    <xf numFmtId="0" fontId="8" fillId="0" borderId="35" xfId="0" applyFont="1" applyBorder="1"/>
    <xf numFmtId="164" fontId="8" fillId="0" borderId="35" xfId="1" applyNumberFormat="1" applyFont="1" applyBorder="1"/>
    <xf numFmtId="0" fontId="8" fillId="0" borderId="36" xfId="0" applyFont="1" applyBorder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vertical="top"/>
    </xf>
    <xf numFmtId="0" fontId="8" fillId="3" borderId="0" xfId="0" applyFont="1" applyFill="1"/>
    <xf numFmtId="0" fontId="8" fillId="0" borderId="37" xfId="0" applyFont="1" applyBorder="1"/>
    <xf numFmtId="0" fontId="8" fillId="0" borderId="38" xfId="0" applyFont="1" applyBorder="1"/>
    <xf numFmtId="0" fontId="8" fillId="0" borderId="0" xfId="0" applyFont="1" applyFill="1" applyAlignment="1">
      <alignment vertical="top"/>
    </xf>
    <xf numFmtId="0" fontId="8" fillId="0" borderId="0" xfId="0" applyFont="1" applyFill="1"/>
    <xf numFmtId="0" fontId="8" fillId="0" borderId="4" xfId="0" applyFont="1" applyFill="1" applyBorder="1" applyAlignment="1">
      <alignment vertical="top"/>
    </xf>
    <xf numFmtId="0" fontId="9" fillId="0" borderId="0" xfId="0" applyFont="1" applyBorder="1" applyAlignment="1">
      <alignment horizontal="center"/>
    </xf>
    <xf numFmtId="0" fontId="11" fillId="3" borderId="39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2" fontId="8" fillId="0" borderId="0" xfId="0" applyNumberFormat="1" applyFont="1"/>
    <xf numFmtId="4" fontId="8" fillId="0" borderId="0" xfId="0" applyNumberFormat="1" applyFont="1"/>
    <xf numFmtId="165" fontId="8" fillId="0" borderId="0" xfId="0" applyNumberFormat="1" applyFont="1"/>
    <xf numFmtId="166" fontId="8" fillId="0" borderId="37" xfId="0" applyNumberFormat="1" applyFont="1" applyBorder="1" applyAlignment="1">
      <alignment horizontal="center" vertical="center"/>
    </xf>
    <xf numFmtId="167" fontId="8" fillId="0" borderId="0" xfId="0" applyNumberFormat="1" applyFont="1" applyBorder="1" applyAlignment="1">
      <alignment horizontal="center" vertical="center"/>
    </xf>
    <xf numFmtId="4" fontId="8" fillId="0" borderId="41" xfId="0" applyNumberFormat="1" applyFont="1" applyBorder="1" applyAlignment="1">
      <alignment horizontal="center" vertical="center"/>
    </xf>
    <xf numFmtId="168" fontId="8" fillId="0" borderId="0" xfId="0" applyNumberFormat="1" applyFont="1" applyBorder="1"/>
    <xf numFmtId="0" fontId="17" fillId="0" borderId="0" xfId="0" applyFont="1" applyAlignment="1"/>
    <xf numFmtId="0" fontId="8" fillId="0" borderId="0" xfId="0" applyFont="1" applyFill="1" applyBorder="1" applyAlignment="1">
      <alignment vertical="top"/>
    </xf>
    <xf numFmtId="4" fontId="8" fillId="0" borderId="0" xfId="0" applyNumberFormat="1" applyFont="1" applyBorder="1" applyAlignment="1">
      <alignment vertical="center"/>
    </xf>
    <xf numFmtId="0" fontId="8" fillId="0" borderId="42" xfId="0" applyFont="1" applyBorder="1"/>
    <xf numFmtId="4" fontId="18" fillId="0" borderId="42" xfId="0" applyNumberFormat="1" applyFont="1" applyBorder="1" applyAlignment="1">
      <alignment vertical="center"/>
    </xf>
    <xf numFmtId="4" fontId="18" fillId="0" borderId="30" xfId="0" applyNumberFormat="1" applyFont="1" applyBorder="1" applyAlignment="1">
      <alignment vertical="center"/>
    </xf>
    <xf numFmtId="4" fontId="8" fillId="0" borderId="0" xfId="0" applyNumberFormat="1" applyFont="1" applyFill="1" applyBorder="1" applyAlignment="1">
      <alignment vertical="center"/>
    </xf>
    <xf numFmtId="164" fontId="8" fillId="0" borderId="0" xfId="1" applyNumberFormat="1" applyFont="1"/>
    <xf numFmtId="0" fontId="9" fillId="4" borderId="13" xfId="0" applyFont="1" applyFill="1" applyBorder="1" applyAlignment="1">
      <alignment horizontal="left" vertical="top" wrapText="1" inden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35" xfId="0" applyFont="1" applyBorder="1" applyAlignment="1">
      <alignment horizontal="center"/>
    </xf>
    <xf numFmtId="169" fontId="3" fillId="2" borderId="1" xfId="2" applyNumberFormat="1" applyFont="1" applyFill="1" applyBorder="1" applyAlignment="1">
      <alignment horizontal="center" vertical="top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"/>
  <sheetViews>
    <sheetView tabSelected="1" workbookViewId="0">
      <pane xSplit="1" ySplit="1" topLeftCell="T2" activePane="bottomRight" state="frozen"/>
      <selection pane="topRight" activeCell="B1" sqref="B1"/>
      <selection pane="bottomLeft" activeCell="A2" sqref="A2"/>
      <selection pane="bottomRight" activeCell="AJ2" sqref="AJ2"/>
    </sheetView>
  </sheetViews>
  <sheetFormatPr baseColWidth="10" defaultColWidth="11.42578125" defaultRowHeight="15" x14ac:dyDescent="0.25"/>
  <cols>
    <col min="1" max="1" width="45.140625" style="3" customWidth="1"/>
    <col min="2" max="18" width="10.28515625" style="3" customWidth="1"/>
    <col min="19" max="19" width="10.28515625" style="3" hidden="1" customWidth="1"/>
    <col min="20" max="21" width="10.28515625" style="3" customWidth="1"/>
    <col min="22" max="30" width="11.42578125" style="3"/>
    <col min="31" max="36" width="11.42578125" style="13"/>
    <col min="37" max="16384" width="11.42578125" style="3"/>
  </cols>
  <sheetData>
    <row r="1" spans="1:37" ht="27" x14ac:dyDescent="0.25">
      <c r="A1" s="1" t="s">
        <v>87</v>
      </c>
      <c r="B1" s="2" t="s">
        <v>88</v>
      </c>
      <c r="C1" s="2" t="s">
        <v>89</v>
      </c>
      <c r="D1" s="2" t="s">
        <v>90</v>
      </c>
      <c r="E1" s="2" t="s">
        <v>91</v>
      </c>
      <c r="F1" s="2" t="s">
        <v>92</v>
      </c>
      <c r="G1" s="2" t="s">
        <v>93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2" t="s">
        <v>104</v>
      </c>
      <c r="S1" s="2" t="s">
        <v>105</v>
      </c>
      <c r="T1" s="2" t="s">
        <v>106</v>
      </c>
      <c r="U1" s="2" t="s">
        <v>107</v>
      </c>
      <c r="V1" s="2" t="s">
        <v>108</v>
      </c>
      <c r="W1" s="2" t="s">
        <v>109</v>
      </c>
      <c r="X1" s="2" t="s">
        <v>110</v>
      </c>
      <c r="Y1" s="2" t="s">
        <v>111</v>
      </c>
      <c r="Z1" s="2" t="s">
        <v>112</v>
      </c>
      <c r="AA1" s="2" t="s">
        <v>113</v>
      </c>
      <c r="AB1" s="2" t="s">
        <v>114</v>
      </c>
      <c r="AC1" s="2" t="s">
        <v>115</v>
      </c>
      <c r="AD1" s="2" t="s">
        <v>116</v>
      </c>
      <c r="AE1" s="2" t="s">
        <v>117</v>
      </c>
      <c r="AF1" s="2" t="s">
        <v>118</v>
      </c>
      <c r="AG1" s="2" t="s">
        <v>119</v>
      </c>
      <c r="AH1" s="2" t="s">
        <v>120</v>
      </c>
      <c r="AI1" s="2" t="s">
        <v>149</v>
      </c>
      <c r="AJ1" s="2" t="s">
        <v>150</v>
      </c>
      <c r="AK1" s="124" t="s">
        <v>121</v>
      </c>
    </row>
    <row r="2" spans="1:37" x14ac:dyDescent="0.25">
      <c r="A2" s="4" t="s">
        <v>122</v>
      </c>
      <c r="B2" s="5">
        <v>105425.69290160724</v>
      </c>
      <c r="C2" s="5">
        <v>7530.4066358290884</v>
      </c>
      <c r="D2" s="5">
        <v>100606.28</v>
      </c>
      <c r="E2" s="5">
        <v>7530.4066358290884</v>
      </c>
      <c r="F2" s="5">
        <v>6927.9800231281833</v>
      </c>
      <c r="G2" s="5">
        <v>97518.84878830277</v>
      </c>
      <c r="H2" s="5">
        <v>6965.6320563073405</v>
      </c>
      <c r="I2" s="5">
        <v>97518.84878830277</v>
      </c>
      <c r="J2" s="5">
        <v>6965.6320563073405</v>
      </c>
      <c r="K2" s="5">
        <v>97518.85</v>
      </c>
      <c r="L2" s="5">
        <v>6965.63</v>
      </c>
      <c r="M2" s="5">
        <v>97518.85</v>
      </c>
      <c r="N2" s="5">
        <v>6965.63</v>
      </c>
      <c r="O2" s="5">
        <v>97518.85</v>
      </c>
      <c r="P2" s="5">
        <v>6965.63</v>
      </c>
      <c r="Q2" s="5">
        <v>98494.04</v>
      </c>
      <c r="R2" s="5">
        <v>7035.29</v>
      </c>
      <c r="S2" s="5">
        <v>99479.1</v>
      </c>
      <c r="T2" s="5">
        <v>7105.6500000000005</v>
      </c>
      <c r="U2" s="6">
        <v>100971.36</v>
      </c>
      <c r="V2" s="6">
        <v>7212.24</v>
      </c>
      <c r="W2" s="6">
        <v>101220</v>
      </c>
      <c r="X2" s="6">
        <v>7230</v>
      </c>
      <c r="Y2" s="6">
        <v>103750.5</v>
      </c>
      <c r="Z2" s="6">
        <v>7410.75</v>
      </c>
      <c r="AA2" s="6">
        <v>105825.58</v>
      </c>
      <c r="AB2" s="6">
        <v>7558.97</v>
      </c>
      <c r="AC2" s="6">
        <v>106778.14</v>
      </c>
      <c r="AD2" s="6">
        <v>7627.01</v>
      </c>
      <c r="AE2" s="6">
        <v>110515.44</v>
      </c>
      <c r="AF2" s="6">
        <v>7893.96</v>
      </c>
      <c r="AG2" s="6">
        <v>114383.5</v>
      </c>
      <c r="AH2" s="6">
        <v>8170.25</v>
      </c>
      <c r="AI2" s="6">
        <v>116671.23999999999</v>
      </c>
      <c r="AJ2" s="6">
        <v>8333.66</v>
      </c>
      <c r="AK2" s="7">
        <v>45504</v>
      </c>
    </row>
    <row r="3" spans="1:37" ht="25.5" x14ac:dyDescent="0.25">
      <c r="A3" s="4" t="s">
        <v>123</v>
      </c>
      <c r="B3" s="5">
        <v>98996.421348399628</v>
      </c>
      <c r="C3" s="5">
        <v>7071.1729534571159</v>
      </c>
      <c r="D3" s="5">
        <v>94470.83</v>
      </c>
      <c r="E3" s="5">
        <v>7071.1729534571159</v>
      </c>
      <c r="F3" s="5">
        <v>6505.4740349071635</v>
      </c>
      <c r="G3" s="5">
        <v>91571.618595442284</v>
      </c>
      <c r="H3" s="5">
        <v>6540.8298996744488</v>
      </c>
      <c r="I3" s="5">
        <v>91571.618595442284</v>
      </c>
      <c r="J3" s="5">
        <v>6540.8298996744488</v>
      </c>
      <c r="K3" s="5">
        <v>91571.62</v>
      </c>
      <c r="L3" s="5">
        <v>6540.83</v>
      </c>
      <c r="M3" s="5">
        <v>91571.62</v>
      </c>
      <c r="N3" s="5">
        <v>6540.83</v>
      </c>
      <c r="O3" s="5">
        <v>91571.62</v>
      </c>
      <c r="P3" s="5">
        <v>6540.83</v>
      </c>
      <c r="Q3" s="5">
        <v>92487.34</v>
      </c>
      <c r="R3" s="5">
        <v>6606.24</v>
      </c>
      <c r="S3" s="5">
        <v>93412.340000000011</v>
      </c>
      <c r="T3" s="5">
        <v>6672.31</v>
      </c>
      <c r="U3" s="6">
        <v>94813.6</v>
      </c>
      <c r="V3" s="6">
        <v>6772.4000000000005</v>
      </c>
      <c r="W3" s="6">
        <v>95047.12</v>
      </c>
      <c r="X3" s="6">
        <v>6789.08</v>
      </c>
      <c r="Y3" s="6">
        <v>97423.340000000011</v>
      </c>
      <c r="Z3" s="6">
        <v>6958.81</v>
      </c>
      <c r="AA3" s="6">
        <v>99371.86</v>
      </c>
      <c r="AB3" s="6">
        <v>7097.99</v>
      </c>
      <c r="AC3" s="6">
        <v>100266.32</v>
      </c>
      <c r="AD3" s="6">
        <v>7161.88</v>
      </c>
      <c r="AE3" s="6">
        <v>103775.7</v>
      </c>
      <c r="AF3" s="6">
        <v>7412.55</v>
      </c>
      <c r="AG3" s="6">
        <v>107407.86</v>
      </c>
      <c r="AH3" s="6">
        <v>7671.99</v>
      </c>
      <c r="AI3" s="6">
        <v>109556.02</v>
      </c>
      <c r="AJ3" s="6">
        <v>7825.43</v>
      </c>
      <c r="AK3" s="7">
        <v>45504</v>
      </c>
    </row>
    <row r="4" spans="1:37" ht="25.5" x14ac:dyDescent="0.25">
      <c r="A4" s="4" t="s">
        <v>124</v>
      </c>
      <c r="B4" s="5">
        <v>92973.304616000838</v>
      </c>
      <c r="C4" s="5">
        <v>6640.9503297143456</v>
      </c>
      <c r="D4" s="5">
        <v>89254.37</v>
      </c>
      <c r="E4" s="5">
        <v>6640.9503297143456</v>
      </c>
      <c r="F4" s="5">
        <v>6176.0835027142402</v>
      </c>
      <c r="G4" s="5">
        <v>86930.035561079378</v>
      </c>
      <c r="H4" s="5">
        <v>6209.2882543628129</v>
      </c>
      <c r="I4" s="5">
        <v>86930.035561079378</v>
      </c>
      <c r="J4" s="5">
        <v>6209.2882543628129</v>
      </c>
      <c r="K4" s="5">
        <v>86930.04</v>
      </c>
      <c r="L4" s="5">
        <v>6209.29</v>
      </c>
      <c r="M4" s="5">
        <v>86930.04</v>
      </c>
      <c r="N4" s="5">
        <v>6209.29</v>
      </c>
      <c r="O4" s="5">
        <v>86930.04</v>
      </c>
      <c r="P4" s="5">
        <v>6209.29</v>
      </c>
      <c r="Q4" s="5">
        <v>87799.34</v>
      </c>
      <c r="R4" s="5">
        <v>6271.38</v>
      </c>
      <c r="S4" s="5">
        <v>88677.400000000009</v>
      </c>
      <c r="T4" s="5">
        <v>6334.1</v>
      </c>
      <c r="U4" s="6">
        <v>90007.679999999993</v>
      </c>
      <c r="V4" s="6">
        <v>6429.12</v>
      </c>
      <c r="W4" s="6">
        <v>90229.440000000002</v>
      </c>
      <c r="X4" s="6">
        <v>6444.96</v>
      </c>
      <c r="Y4" s="6">
        <v>92485.260000000009</v>
      </c>
      <c r="Z4" s="6">
        <v>6606.09</v>
      </c>
      <c r="AA4" s="6">
        <v>94335.08</v>
      </c>
      <c r="AB4" s="6">
        <v>6738.22</v>
      </c>
      <c r="AC4" s="6">
        <v>95184.18</v>
      </c>
      <c r="AD4" s="6">
        <v>6798.87</v>
      </c>
      <c r="AE4" s="6">
        <v>98515.76</v>
      </c>
      <c r="AF4" s="6">
        <v>7036.84</v>
      </c>
      <c r="AG4" s="6">
        <v>101963.82</v>
      </c>
      <c r="AH4" s="6">
        <v>7283.13</v>
      </c>
      <c r="AI4" s="6">
        <v>104003.2</v>
      </c>
      <c r="AJ4" s="6">
        <v>7428.8</v>
      </c>
      <c r="AK4" s="7">
        <v>45504</v>
      </c>
    </row>
    <row r="5" spans="1:37" ht="25.5" x14ac:dyDescent="0.25">
      <c r="A5" s="4" t="s">
        <v>125</v>
      </c>
      <c r="B5" s="5">
        <v>83252.612385031374</v>
      </c>
      <c r="C5" s="5">
        <v>5946.6151703593796</v>
      </c>
      <c r="D5" s="5">
        <v>80398.3</v>
      </c>
      <c r="E5" s="5">
        <v>5946.6151703593841</v>
      </c>
      <c r="F5" s="5">
        <v>5589.8261222304627</v>
      </c>
      <c r="G5" s="5">
        <v>78673.828773151632</v>
      </c>
      <c r="H5" s="5">
        <v>5619.5591980822592</v>
      </c>
      <c r="I5" s="5">
        <v>78673.828773151632</v>
      </c>
      <c r="J5" s="5">
        <v>5619.5591980822592</v>
      </c>
      <c r="K5" s="5">
        <v>78673.83</v>
      </c>
      <c r="L5" s="5">
        <v>5619.56</v>
      </c>
      <c r="M5" s="5">
        <v>78673.83</v>
      </c>
      <c r="N5" s="5">
        <v>5619.56</v>
      </c>
      <c r="O5" s="5">
        <v>78673.83</v>
      </c>
      <c r="P5" s="5">
        <v>5619.56</v>
      </c>
      <c r="Q5" s="5">
        <v>79460.570000000007</v>
      </c>
      <c r="R5" s="5">
        <v>5675.76</v>
      </c>
      <c r="S5" s="5">
        <v>80255.28</v>
      </c>
      <c r="T5" s="5">
        <v>5732.52</v>
      </c>
      <c r="U5" s="6">
        <v>81459.14</v>
      </c>
      <c r="V5" s="6">
        <v>5818.51</v>
      </c>
      <c r="W5" s="6">
        <v>81659.760000000009</v>
      </c>
      <c r="X5" s="6">
        <v>5832.84</v>
      </c>
      <c r="Y5" s="6">
        <v>83701.38</v>
      </c>
      <c r="Z5" s="6">
        <v>5978.67</v>
      </c>
      <c r="AA5" s="6">
        <v>85375.5</v>
      </c>
      <c r="AB5" s="6">
        <v>6098.25</v>
      </c>
      <c r="AC5" s="6">
        <v>86143.96</v>
      </c>
      <c r="AD5" s="6">
        <v>6153.14</v>
      </c>
      <c r="AE5" s="6">
        <v>89159</v>
      </c>
      <c r="AF5" s="6">
        <v>6368.5</v>
      </c>
      <c r="AG5" s="6">
        <v>92279.6</v>
      </c>
      <c r="AH5" s="6">
        <v>6591.4000000000005</v>
      </c>
      <c r="AI5" s="6">
        <v>94125.22</v>
      </c>
      <c r="AJ5" s="6">
        <v>6723.2300000000005</v>
      </c>
      <c r="AK5" s="7">
        <v>45504</v>
      </c>
    </row>
    <row r="6" spans="1:37" ht="25.5" x14ac:dyDescent="0.25">
      <c r="A6" s="4" t="s">
        <v>126</v>
      </c>
      <c r="B6" s="5">
        <v>70248.25</v>
      </c>
      <c r="C6" s="5">
        <v>5017.7321428571431</v>
      </c>
      <c r="D6" s="5">
        <v>68241.13</v>
      </c>
      <c r="E6" s="5">
        <v>5017.7318999999998</v>
      </c>
      <c r="F6" s="5">
        <v>4766.8423250000005</v>
      </c>
      <c r="G6" s="5">
        <v>67087.033783000006</v>
      </c>
      <c r="H6" s="5">
        <v>4791.9309845000007</v>
      </c>
      <c r="I6" s="5">
        <v>67087.033783000006</v>
      </c>
      <c r="J6" s="5">
        <v>4791.9309845000007</v>
      </c>
      <c r="K6" s="5">
        <v>67087.03</v>
      </c>
      <c r="L6" s="5">
        <v>4791.93</v>
      </c>
      <c r="M6" s="5">
        <v>67087.03</v>
      </c>
      <c r="N6" s="5">
        <v>4791.93</v>
      </c>
      <c r="O6" s="5">
        <v>67087.03</v>
      </c>
      <c r="P6" s="5">
        <v>4791.93</v>
      </c>
      <c r="Q6" s="5">
        <v>67757.899999999994</v>
      </c>
      <c r="R6" s="5">
        <v>4839.8500000000004</v>
      </c>
      <c r="S6" s="5">
        <v>68435.5</v>
      </c>
      <c r="T6" s="5">
        <v>4888.25</v>
      </c>
      <c r="U6" s="6">
        <v>69462.12</v>
      </c>
      <c r="V6" s="6">
        <v>4961.58</v>
      </c>
      <c r="W6" s="6">
        <v>69633.2</v>
      </c>
      <c r="X6" s="6">
        <v>4973.8</v>
      </c>
      <c r="Y6" s="6">
        <v>71374.100000000006</v>
      </c>
      <c r="Z6" s="6">
        <v>5098.1500000000005</v>
      </c>
      <c r="AA6" s="6">
        <v>72801.679999999993</v>
      </c>
      <c r="AB6" s="6">
        <v>5200.12</v>
      </c>
      <c r="AC6" s="6">
        <v>73457.02</v>
      </c>
      <c r="AD6" s="6">
        <v>5246.93</v>
      </c>
      <c r="AE6" s="6">
        <v>76028.12</v>
      </c>
      <c r="AF6" s="6">
        <v>5430.58</v>
      </c>
      <c r="AG6" s="6">
        <v>78689.239999999991</v>
      </c>
      <c r="AH6" s="6">
        <v>5620.66</v>
      </c>
      <c r="AI6" s="6">
        <v>80263.12</v>
      </c>
      <c r="AJ6" s="6">
        <v>5733.08</v>
      </c>
      <c r="AK6" s="7">
        <v>45504</v>
      </c>
    </row>
    <row r="7" spans="1:37" ht="25.5" x14ac:dyDescent="0.25">
      <c r="A7" s="4" t="s">
        <v>127</v>
      </c>
      <c r="B7" s="5">
        <v>70244.490959999996</v>
      </c>
      <c r="C7" s="5">
        <v>5017.4636399999999</v>
      </c>
      <c r="D7" s="5">
        <v>68237.460000000006</v>
      </c>
      <c r="E7" s="5">
        <v>5017.4636399999999</v>
      </c>
      <c r="F7" s="5">
        <v>4766.5847700000013</v>
      </c>
      <c r="G7" s="5">
        <v>67083.409234800012</v>
      </c>
      <c r="H7" s="5">
        <v>4791.6720882000009</v>
      </c>
      <c r="I7" s="5">
        <v>67083.409234800012</v>
      </c>
      <c r="J7" s="5">
        <v>4791.6720882000009</v>
      </c>
      <c r="K7" s="5">
        <v>67083.41</v>
      </c>
      <c r="L7" s="5">
        <v>4791.67</v>
      </c>
      <c r="M7" s="5">
        <v>67083.41</v>
      </c>
      <c r="N7" s="5">
        <v>4791.67</v>
      </c>
      <c r="O7" s="5">
        <v>67083.41</v>
      </c>
      <c r="P7" s="5">
        <v>4791.67</v>
      </c>
      <c r="Q7" s="5">
        <v>67754.240000000005</v>
      </c>
      <c r="R7" s="5">
        <v>4839.59</v>
      </c>
      <c r="S7" s="5">
        <v>68431.86</v>
      </c>
      <c r="T7" s="5">
        <v>4887.99</v>
      </c>
      <c r="U7" s="6">
        <v>69458.340000000011</v>
      </c>
      <c r="V7" s="6">
        <v>4961.3100000000004</v>
      </c>
      <c r="W7" s="6">
        <v>69629.420000000013</v>
      </c>
      <c r="X7" s="6">
        <v>4973.5300000000007</v>
      </c>
      <c r="Y7" s="6">
        <v>71370.179999999993</v>
      </c>
      <c r="Z7" s="6">
        <v>5097.87</v>
      </c>
      <c r="AA7" s="6">
        <v>72797.62</v>
      </c>
      <c r="AB7" s="6">
        <v>5199.83</v>
      </c>
      <c r="AC7" s="6">
        <v>73452.820000000007</v>
      </c>
      <c r="AD7" s="6">
        <v>5246.63</v>
      </c>
      <c r="AE7" s="6">
        <v>76023.78</v>
      </c>
      <c r="AF7" s="6">
        <v>5430.27</v>
      </c>
      <c r="AG7" s="6">
        <v>78684.62</v>
      </c>
      <c r="AH7" s="6">
        <v>5620.33</v>
      </c>
      <c r="AI7" s="6">
        <v>80258.36</v>
      </c>
      <c r="AJ7" s="6">
        <v>5732.74</v>
      </c>
      <c r="AK7" s="7">
        <v>45504</v>
      </c>
    </row>
    <row r="8" spans="1:37" ht="25.5" x14ac:dyDescent="0.25">
      <c r="A8" s="4" t="s">
        <v>128</v>
      </c>
      <c r="B8" s="5">
        <v>52712.84645080362</v>
      </c>
      <c r="C8" s="5">
        <v>3765.2033179145442</v>
      </c>
      <c r="D8" s="5">
        <v>50303.14</v>
      </c>
      <c r="E8" s="5">
        <v>3765.2033179145442</v>
      </c>
      <c r="F8" s="5">
        <v>3463.9900115640917</v>
      </c>
      <c r="G8" s="5">
        <v>48759.424394151385</v>
      </c>
      <c r="H8" s="5">
        <v>3482.8160281536702</v>
      </c>
      <c r="I8" s="5">
        <v>48759.424394151385</v>
      </c>
      <c r="J8" s="5">
        <v>3482.8160281536702</v>
      </c>
      <c r="K8" s="5">
        <v>48759.42</v>
      </c>
      <c r="L8" s="5">
        <v>3482.82</v>
      </c>
      <c r="M8" s="5">
        <v>48759.42</v>
      </c>
      <c r="N8" s="5">
        <v>3482.82</v>
      </c>
      <c r="O8" s="5">
        <v>48759.42</v>
      </c>
      <c r="P8" s="5">
        <v>3482.82</v>
      </c>
      <c r="Q8" s="5">
        <v>49247.01</v>
      </c>
      <c r="R8" s="5">
        <v>3517.64</v>
      </c>
      <c r="S8" s="5">
        <v>49739.48</v>
      </c>
      <c r="T8" s="5">
        <v>3552.82</v>
      </c>
      <c r="U8" s="6">
        <v>50485.680000000008</v>
      </c>
      <c r="V8" s="6">
        <v>3606.1200000000003</v>
      </c>
      <c r="W8" s="6">
        <v>50610</v>
      </c>
      <c r="X8" s="6">
        <v>3615</v>
      </c>
      <c r="Y8" s="6">
        <v>51875.32</v>
      </c>
      <c r="Z8" s="6">
        <v>3705.38</v>
      </c>
      <c r="AA8" s="6">
        <v>52912.86</v>
      </c>
      <c r="AB8" s="6">
        <v>3779.4900000000002</v>
      </c>
      <c r="AC8" s="6">
        <v>53389.14</v>
      </c>
      <c r="AD8" s="6">
        <v>3813.51</v>
      </c>
      <c r="AE8" s="6">
        <v>55257.86</v>
      </c>
      <c r="AF8" s="6">
        <v>3946.99</v>
      </c>
      <c r="AG8" s="6">
        <v>57191.960000000006</v>
      </c>
      <c r="AH8" s="6">
        <v>4085.1400000000003</v>
      </c>
      <c r="AI8" s="6">
        <v>58335.900000000009</v>
      </c>
      <c r="AJ8" s="6">
        <v>4166.8500000000004</v>
      </c>
      <c r="AK8" s="7">
        <v>45504</v>
      </c>
    </row>
    <row r="9" spans="1:37" ht="25.5" x14ac:dyDescent="0.25">
      <c r="A9" s="4" t="s">
        <v>129</v>
      </c>
      <c r="B9" s="5">
        <v>49498.210674199814</v>
      </c>
      <c r="C9" s="5">
        <v>3535.586476728558</v>
      </c>
      <c r="D9" s="5">
        <v>47235.415000000001</v>
      </c>
      <c r="E9" s="5">
        <v>3535.586476728558</v>
      </c>
      <c r="F9" s="5">
        <v>3252.7370174535818</v>
      </c>
      <c r="G9" s="5">
        <v>45785.809297721142</v>
      </c>
      <c r="H9" s="5">
        <v>3270.4149498372244</v>
      </c>
      <c r="I9" s="5">
        <v>45785.809297721142</v>
      </c>
      <c r="J9" s="5">
        <v>3270.4149498372244</v>
      </c>
      <c r="K9" s="5">
        <v>45785.81</v>
      </c>
      <c r="L9" s="5">
        <v>3270.41</v>
      </c>
      <c r="M9" s="5">
        <v>45785.81</v>
      </c>
      <c r="N9" s="5">
        <v>3270.41</v>
      </c>
      <c r="O9" s="5">
        <v>45785.81</v>
      </c>
      <c r="P9" s="5">
        <v>3270.41</v>
      </c>
      <c r="Q9" s="5">
        <v>46243.67</v>
      </c>
      <c r="R9" s="5">
        <v>3303.12</v>
      </c>
      <c r="S9" s="5">
        <v>46706.240000000005</v>
      </c>
      <c r="T9" s="5">
        <v>3336.1600000000003</v>
      </c>
      <c r="U9" s="8">
        <v>47406.94</v>
      </c>
      <c r="V9" s="8">
        <v>3386.21</v>
      </c>
      <c r="W9" s="8">
        <v>47523.700000000004</v>
      </c>
      <c r="X9" s="8">
        <v>3394.55</v>
      </c>
      <c r="Y9" s="11" t="s">
        <v>0</v>
      </c>
      <c r="Z9" s="11" t="s">
        <v>0</v>
      </c>
      <c r="AA9" s="11" t="s">
        <v>0</v>
      </c>
      <c r="AB9" s="11" t="s">
        <v>0</v>
      </c>
      <c r="AC9" s="11" t="s">
        <v>0</v>
      </c>
      <c r="AD9" s="11" t="s">
        <v>0</v>
      </c>
      <c r="AE9" s="11" t="s">
        <v>0</v>
      </c>
      <c r="AF9" s="11" t="s">
        <v>0</v>
      </c>
      <c r="AG9" s="11" t="s">
        <v>0</v>
      </c>
      <c r="AH9" s="11" t="s">
        <v>0</v>
      </c>
      <c r="AI9" s="11" t="s">
        <v>0</v>
      </c>
      <c r="AJ9" s="11" t="s">
        <v>0</v>
      </c>
      <c r="AK9" s="7">
        <v>45504</v>
      </c>
    </row>
    <row r="10" spans="1:37" ht="25.5" x14ac:dyDescent="0.25">
      <c r="A10" s="4" t="s">
        <v>130</v>
      </c>
      <c r="B10" s="5">
        <v>46486.652308000419</v>
      </c>
      <c r="C10" s="5">
        <v>3320.4751648571728</v>
      </c>
      <c r="D10" s="5">
        <v>44627.184999999998</v>
      </c>
      <c r="E10" s="5">
        <v>3320.4751648571728</v>
      </c>
      <c r="F10" s="5">
        <v>3088.0417513571201</v>
      </c>
      <c r="G10" s="5">
        <v>43465.017780539689</v>
      </c>
      <c r="H10" s="5">
        <v>3104.6441271814065</v>
      </c>
      <c r="I10" s="5">
        <v>43465.017780539689</v>
      </c>
      <c r="J10" s="5">
        <v>3104.6441271814065</v>
      </c>
      <c r="K10" s="5">
        <v>43465.02</v>
      </c>
      <c r="L10" s="5">
        <v>3104.64</v>
      </c>
      <c r="M10" s="5">
        <v>43465.02</v>
      </c>
      <c r="N10" s="5">
        <v>3104.64</v>
      </c>
      <c r="O10" s="5">
        <v>43465.02</v>
      </c>
      <c r="P10" s="5">
        <v>3104.64</v>
      </c>
      <c r="Q10" s="5">
        <v>43899.67</v>
      </c>
      <c r="R10" s="5">
        <v>3135.69</v>
      </c>
      <c r="S10" s="5">
        <v>44338.700000000004</v>
      </c>
      <c r="T10" s="5">
        <v>3167.05</v>
      </c>
      <c r="U10" s="6">
        <v>45003.840000000004</v>
      </c>
      <c r="V10" s="6">
        <v>3214.5600000000004</v>
      </c>
      <c r="W10" s="6">
        <v>45114.720000000001</v>
      </c>
      <c r="X10" s="6">
        <v>3222.48</v>
      </c>
      <c r="Y10" s="6">
        <v>46242.700000000004</v>
      </c>
      <c r="Z10" s="6">
        <v>3303.05</v>
      </c>
      <c r="AA10" s="6">
        <v>47167.680000000008</v>
      </c>
      <c r="AB10" s="6">
        <v>3369.1200000000003</v>
      </c>
      <c r="AC10" s="6">
        <v>47592.3</v>
      </c>
      <c r="AD10" s="6">
        <v>3399.4500000000003</v>
      </c>
      <c r="AE10" s="6">
        <v>49258.16</v>
      </c>
      <c r="AF10" s="6">
        <v>3518.44</v>
      </c>
      <c r="AG10" s="6">
        <v>50982.26</v>
      </c>
      <c r="AH10" s="6">
        <v>3641.59</v>
      </c>
      <c r="AI10" s="6">
        <v>52002.020000000004</v>
      </c>
      <c r="AJ10" s="6">
        <v>3714.4300000000003</v>
      </c>
      <c r="AK10" s="7">
        <v>45504</v>
      </c>
    </row>
    <row r="11" spans="1:37" ht="25.5" x14ac:dyDescent="0.25">
      <c r="A11" s="4" t="s">
        <v>131</v>
      </c>
      <c r="B11" s="5">
        <v>41626.306192515687</v>
      </c>
      <c r="C11" s="5">
        <v>2973.3075851796921</v>
      </c>
      <c r="D11" s="5">
        <v>40199.15</v>
      </c>
      <c r="E11" s="5">
        <v>2973.3075851796921</v>
      </c>
      <c r="F11" s="5">
        <v>2794.9130611152314</v>
      </c>
      <c r="G11" s="5">
        <v>39336.914386575816</v>
      </c>
      <c r="H11" s="5">
        <v>2809.7795990411296</v>
      </c>
      <c r="I11" s="5">
        <v>39336.914386575816</v>
      </c>
      <c r="J11" s="5">
        <v>2809.7795990411296</v>
      </c>
      <c r="K11" s="5">
        <v>39336.910000000003</v>
      </c>
      <c r="L11" s="5">
        <v>2809.78</v>
      </c>
      <c r="M11" s="5">
        <v>39336.910000000003</v>
      </c>
      <c r="N11" s="5">
        <v>2809.78</v>
      </c>
      <c r="O11" s="5">
        <v>39336.910000000003</v>
      </c>
      <c r="P11" s="5">
        <v>2809.78</v>
      </c>
      <c r="Q11" s="9" t="s">
        <v>0</v>
      </c>
      <c r="R11" s="10" t="s">
        <v>0</v>
      </c>
      <c r="S11" s="9" t="s">
        <v>0</v>
      </c>
      <c r="T11" s="10" t="s">
        <v>0</v>
      </c>
      <c r="U11" s="9" t="s">
        <v>0</v>
      </c>
      <c r="V11" s="10" t="s">
        <v>0</v>
      </c>
      <c r="W11" s="9" t="s">
        <v>0</v>
      </c>
      <c r="X11" s="10" t="s">
        <v>0</v>
      </c>
      <c r="Y11" s="10" t="s">
        <v>0</v>
      </c>
      <c r="Z11" s="10" t="s">
        <v>0</v>
      </c>
      <c r="AA11" s="10" t="s">
        <v>0</v>
      </c>
      <c r="AB11" s="10" t="s">
        <v>0</v>
      </c>
      <c r="AC11" s="10" t="s">
        <v>0</v>
      </c>
      <c r="AD11" s="10" t="s">
        <v>0</v>
      </c>
      <c r="AE11" s="11" t="s">
        <v>0</v>
      </c>
      <c r="AF11" s="11" t="s">
        <v>0</v>
      </c>
      <c r="AG11" s="11" t="s">
        <v>0</v>
      </c>
      <c r="AH11" s="11" t="s">
        <v>0</v>
      </c>
      <c r="AI11" s="11" t="s">
        <v>0</v>
      </c>
      <c r="AJ11" s="11" t="s">
        <v>0</v>
      </c>
      <c r="AK11" s="7">
        <v>45504</v>
      </c>
    </row>
    <row r="12" spans="1:37" ht="25.5" x14ac:dyDescent="0.25">
      <c r="A12" s="4" t="s">
        <v>132</v>
      </c>
      <c r="B12" s="5">
        <v>83252.61</v>
      </c>
      <c r="C12" s="5">
        <v>5946.6149999999998</v>
      </c>
      <c r="D12" s="5">
        <v>80398.297696739333</v>
      </c>
      <c r="E12" s="5">
        <v>5946.6149999999998</v>
      </c>
      <c r="F12" s="5">
        <v>5589.8259620924164</v>
      </c>
      <c r="G12" s="5">
        <v>78673.826519293798</v>
      </c>
      <c r="H12" s="5">
        <v>5619.5590370924165</v>
      </c>
      <c r="I12" s="5">
        <v>78673.826519293798</v>
      </c>
      <c r="J12" s="5">
        <v>5619.5590370924165</v>
      </c>
      <c r="K12" s="5">
        <v>78673.83</v>
      </c>
      <c r="L12" s="5">
        <v>5619.56</v>
      </c>
      <c r="M12" s="5">
        <v>78673.83</v>
      </c>
      <c r="N12" s="5">
        <v>5619.56</v>
      </c>
      <c r="O12" s="5">
        <v>78673.83</v>
      </c>
      <c r="P12" s="5">
        <v>5619.56</v>
      </c>
      <c r="Q12" s="5">
        <v>79460.570000000007</v>
      </c>
      <c r="R12" s="5">
        <v>5675.76</v>
      </c>
      <c r="S12" s="5">
        <v>80255.28</v>
      </c>
      <c r="T12" s="5">
        <v>5732.52</v>
      </c>
      <c r="U12" s="5">
        <v>81459.14</v>
      </c>
      <c r="V12" s="5">
        <v>5818.51</v>
      </c>
      <c r="W12" s="5">
        <v>81659.760000000009</v>
      </c>
      <c r="X12" s="5">
        <v>5832.84</v>
      </c>
      <c r="Y12" s="5">
        <v>83701.38</v>
      </c>
      <c r="Z12" s="5">
        <v>5978.67</v>
      </c>
      <c r="AA12" s="5">
        <v>85375.5</v>
      </c>
      <c r="AB12" s="5">
        <v>6098.25</v>
      </c>
      <c r="AC12" s="5">
        <v>86143.96</v>
      </c>
      <c r="AD12" s="5">
        <v>6153.14</v>
      </c>
      <c r="AE12" s="6">
        <v>89159</v>
      </c>
      <c r="AF12" s="6">
        <v>6368.5</v>
      </c>
      <c r="AG12" s="6">
        <v>92279.6</v>
      </c>
      <c r="AH12" s="6">
        <v>6591.4000000000005</v>
      </c>
      <c r="AI12" s="6">
        <v>94125.22</v>
      </c>
      <c r="AJ12" s="6">
        <v>6723.2300000000005</v>
      </c>
      <c r="AK12" s="7">
        <v>45504</v>
      </c>
    </row>
    <row r="13" spans="1:37" ht="25.5" x14ac:dyDescent="0.25">
      <c r="A13" s="4" t="s">
        <v>133</v>
      </c>
      <c r="B13" s="5">
        <v>70248.242024304098</v>
      </c>
      <c r="C13" s="5">
        <v>5017.7315731645785</v>
      </c>
      <c r="D13" s="5">
        <v>68241.125555039835</v>
      </c>
      <c r="E13" s="5">
        <v>5017.7315731645785</v>
      </c>
      <c r="F13" s="5">
        <v>4766.8420145065456</v>
      </c>
      <c r="G13" s="5">
        <v>67087.029413213153</v>
      </c>
      <c r="H13" s="5">
        <v>4791.9306723723685</v>
      </c>
      <c r="I13" s="5">
        <v>67087.029413213153</v>
      </c>
      <c r="J13" s="5">
        <v>4791.9306723723685</v>
      </c>
      <c r="K13" s="5">
        <v>67087.03</v>
      </c>
      <c r="L13" s="5">
        <v>4791.93</v>
      </c>
      <c r="M13" s="5">
        <v>67087.03</v>
      </c>
      <c r="N13" s="5">
        <v>4791.93</v>
      </c>
      <c r="O13" s="5">
        <v>67087.03</v>
      </c>
      <c r="P13" s="5">
        <v>4791.93</v>
      </c>
      <c r="Q13" s="5">
        <v>67757.899999999994</v>
      </c>
      <c r="R13" s="5">
        <v>4839.8500000000004</v>
      </c>
      <c r="S13" s="5">
        <v>68435.5</v>
      </c>
      <c r="T13" s="5">
        <v>4888.25</v>
      </c>
      <c r="U13" s="5">
        <v>69462.12</v>
      </c>
      <c r="V13" s="5">
        <v>4961.58</v>
      </c>
      <c r="W13" s="5">
        <v>69633.2</v>
      </c>
      <c r="X13" s="5">
        <v>4973.8</v>
      </c>
      <c r="Y13" s="5">
        <v>71374.100000000006</v>
      </c>
      <c r="Z13" s="5">
        <v>5098.1500000000005</v>
      </c>
      <c r="AA13" s="5">
        <v>72801.679999999993</v>
      </c>
      <c r="AB13" s="5">
        <v>5200.12</v>
      </c>
      <c r="AC13" s="5">
        <v>73457.02</v>
      </c>
      <c r="AD13" s="5">
        <v>5246.93</v>
      </c>
      <c r="AE13" s="6">
        <v>76028.12</v>
      </c>
      <c r="AF13" s="6">
        <v>5430.58</v>
      </c>
      <c r="AG13" s="6">
        <v>78689.239999999991</v>
      </c>
      <c r="AH13" s="6">
        <v>5620.66</v>
      </c>
      <c r="AI13" s="6">
        <v>80263.12</v>
      </c>
      <c r="AJ13" s="6">
        <v>5733.08</v>
      </c>
      <c r="AK13" s="7">
        <v>45504</v>
      </c>
    </row>
    <row r="14" spans="1:37" x14ac:dyDescent="0.25">
      <c r="A14" s="4" t="s">
        <v>134</v>
      </c>
      <c r="B14" s="5">
        <v>67728.407999999996</v>
      </c>
      <c r="C14" s="5">
        <v>4837.743428571428</v>
      </c>
      <c r="D14" s="5">
        <v>65791.375531199999</v>
      </c>
      <c r="E14" s="5">
        <v>4837.743428571428</v>
      </c>
      <c r="F14" s="5">
        <v>4595.6143699714285</v>
      </c>
      <c r="G14" s="5">
        <v>64677.243219600001</v>
      </c>
      <c r="H14" s="5">
        <v>4619.8030871142855</v>
      </c>
      <c r="I14" s="5">
        <v>64677.243219600001</v>
      </c>
      <c r="J14" s="5">
        <v>4619.8030871142855</v>
      </c>
      <c r="K14" s="5">
        <v>64677.24</v>
      </c>
      <c r="L14" s="5">
        <v>4619.8</v>
      </c>
      <c r="M14" s="5">
        <v>64677.24</v>
      </c>
      <c r="N14" s="5">
        <v>4619.8</v>
      </c>
      <c r="O14" s="5">
        <v>64677.24</v>
      </c>
      <c r="P14" s="5">
        <v>4619.8</v>
      </c>
      <c r="Q14" s="5">
        <v>65324</v>
      </c>
      <c r="R14" s="5">
        <v>4666</v>
      </c>
      <c r="S14" s="5">
        <v>65977.239999999991</v>
      </c>
      <c r="T14" s="5">
        <v>4712.66</v>
      </c>
      <c r="U14" s="5">
        <v>66966.900000000009</v>
      </c>
      <c r="V14" s="5">
        <v>4783.3500000000004</v>
      </c>
      <c r="W14" s="5">
        <v>67131.960000000006</v>
      </c>
      <c r="X14" s="5">
        <v>4795.1400000000003</v>
      </c>
      <c r="Y14" s="5">
        <v>68810.28</v>
      </c>
      <c r="Z14" s="5">
        <v>4915.0200000000004</v>
      </c>
      <c r="AA14" s="5">
        <v>70186.62</v>
      </c>
      <c r="AB14" s="5">
        <v>5013.33</v>
      </c>
      <c r="AC14" s="5">
        <v>70818.3</v>
      </c>
      <c r="AD14" s="5">
        <v>5058.45</v>
      </c>
      <c r="AE14" s="6">
        <v>73297</v>
      </c>
      <c r="AF14" s="6">
        <v>5235.5</v>
      </c>
      <c r="AG14" s="6">
        <v>75862.5</v>
      </c>
      <c r="AH14" s="6">
        <v>5418.75</v>
      </c>
      <c r="AI14" s="6">
        <v>77379.820000000007</v>
      </c>
      <c r="AJ14" s="6">
        <v>5527.13</v>
      </c>
      <c r="AK14" s="7">
        <v>45504</v>
      </c>
    </row>
    <row r="15" spans="1:37" x14ac:dyDescent="0.25">
      <c r="A15" s="4" t="s">
        <v>135</v>
      </c>
      <c r="B15" s="5">
        <v>63480.903599999998</v>
      </c>
      <c r="C15" s="5">
        <v>4534.3502571428571</v>
      </c>
      <c r="D15" s="5">
        <v>61703.438299199996</v>
      </c>
      <c r="E15" s="5">
        <v>4534.3502571428571</v>
      </c>
      <c r="F15" s="5">
        <v>4312.1670945428568</v>
      </c>
      <c r="G15" s="5">
        <v>60687.7438416</v>
      </c>
      <c r="H15" s="5">
        <v>4334.8388458285717</v>
      </c>
      <c r="I15" s="5">
        <v>60687.7438416</v>
      </c>
      <c r="J15" s="5">
        <v>4334.8388458285717</v>
      </c>
      <c r="K15" s="5">
        <v>60687.74</v>
      </c>
      <c r="L15" s="5">
        <v>4334.84</v>
      </c>
      <c r="M15" s="5">
        <v>60687.74</v>
      </c>
      <c r="N15" s="5">
        <v>4334.84</v>
      </c>
      <c r="O15" s="5">
        <v>60687.74</v>
      </c>
      <c r="P15" s="5">
        <v>4334.84</v>
      </c>
      <c r="Q15" s="5">
        <v>61294.659999999996</v>
      </c>
      <c r="R15" s="5">
        <v>4378.1899999999996</v>
      </c>
      <c r="S15" s="5">
        <v>61907.720000000008</v>
      </c>
      <c r="T15" s="5">
        <v>4421.9800000000005</v>
      </c>
      <c r="U15" s="5">
        <v>62836.340000000004</v>
      </c>
      <c r="V15" s="5">
        <v>4488.3100000000004</v>
      </c>
      <c r="W15" s="5">
        <v>62991.18</v>
      </c>
      <c r="X15" s="5">
        <v>4499.37</v>
      </c>
      <c r="Y15" s="5">
        <v>64566.040000000008</v>
      </c>
      <c r="Z15" s="5">
        <v>4611.8600000000006</v>
      </c>
      <c r="AA15" s="5">
        <v>65857.400000000009</v>
      </c>
      <c r="AB15" s="5">
        <v>4704.1000000000004</v>
      </c>
      <c r="AC15" s="5">
        <v>66450.16</v>
      </c>
      <c r="AD15" s="5">
        <v>4746.4400000000005</v>
      </c>
      <c r="AE15" s="6">
        <v>68775.98000000001</v>
      </c>
      <c r="AF15" s="6">
        <v>4912.5700000000006</v>
      </c>
      <c r="AG15" s="6">
        <v>71183.14</v>
      </c>
      <c r="AH15" s="6">
        <v>5084.51</v>
      </c>
      <c r="AI15" s="6">
        <v>72606.94</v>
      </c>
      <c r="AJ15" s="6">
        <v>5186.21</v>
      </c>
      <c r="AK15" s="7">
        <v>45504</v>
      </c>
    </row>
    <row r="16" spans="1:37" x14ac:dyDescent="0.25">
      <c r="A16" s="4" t="s">
        <v>136</v>
      </c>
      <c r="B16" s="5">
        <v>58587.708599999998</v>
      </c>
      <c r="C16" s="5">
        <v>4184.8363285714286</v>
      </c>
      <c r="D16" s="5">
        <v>57005.840467799993</v>
      </c>
      <c r="E16" s="5">
        <v>4184.8363285714286</v>
      </c>
      <c r="F16" s="5">
        <v>3987.102812046428</v>
      </c>
      <c r="G16" s="5">
        <v>56112.377911649986</v>
      </c>
      <c r="H16" s="5">
        <v>4008.0269936892846</v>
      </c>
      <c r="I16" s="5">
        <v>56112.377911649986</v>
      </c>
      <c r="J16" s="5">
        <v>4008.0269936892846</v>
      </c>
      <c r="K16" s="5">
        <v>56112.38</v>
      </c>
      <c r="L16" s="5">
        <v>4008.03</v>
      </c>
      <c r="M16" s="5">
        <v>56112.38</v>
      </c>
      <c r="N16" s="5">
        <v>4008.03</v>
      </c>
      <c r="O16" s="5">
        <v>56112.38</v>
      </c>
      <c r="P16" s="5">
        <v>4008.03</v>
      </c>
      <c r="Q16" s="5">
        <v>56673.54</v>
      </c>
      <c r="R16" s="5">
        <v>4048.11</v>
      </c>
      <c r="S16" s="5">
        <v>57240.400000000009</v>
      </c>
      <c r="T16" s="5">
        <v>4088.6000000000004</v>
      </c>
      <c r="U16" s="5">
        <v>58099.020000000004</v>
      </c>
      <c r="V16" s="5">
        <v>4149.93</v>
      </c>
      <c r="W16" s="5">
        <v>58242.239999999998</v>
      </c>
      <c r="X16" s="5">
        <v>4160.16</v>
      </c>
      <c r="Y16" s="5">
        <v>59698.380000000005</v>
      </c>
      <c r="Z16" s="5">
        <v>4264.17</v>
      </c>
      <c r="AA16" s="5">
        <v>60892.44</v>
      </c>
      <c r="AB16" s="5">
        <v>4349.46</v>
      </c>
      <c r="AC16" s="5">
        <v>61440.540000000008</v>
      </c>
      <c r="AD16" s="5">
        <v>4388.6100000000006</v>
      </c>
      <c r="AE16" s="6">
        <v>63591.08</v>
      </c>
      <c r="AF16" s="6">
        <v>4542.22</v>
      </c>
      <c r="AG16" s="6">
        <v>65816.800000000003</v>
      </c>
      <c r="AH16" s="6">
        <v>4701.2</v>
      </c>
      <c r="AI16" s="6">
        <v>67133.22</v>
      </c>
      <c r="AJ16" s="6">
        <v>4795.2300000000005</v>
      </c>
      <c r="AK16" s="7">
        <v>45504</v>
      </c>
    </row>
    <row r="17" spans="1:37" x14ac:dyDescent="0.25">
      <c r="A17" s="4" t="s">
        <v>137</v>
      </c>
      <c r="B17" s="5">
        <v>54116.722200000004</v>
      </c>
      <c r="C17" s="5">
        <v>3865.4801571428575</v>
      </c>
      <c r="D17" s="5">
        <v>52709.687422800002</v>
      </c>
      <c r="E17" s="5">
        <v>3865.4801571428575</v>
      </c>
      <c r="F17" s="5">
        <v>3689.6008099928572</v>
      </c>
      <c r="G17" s="5">
        <v>51924.9949509</v>
      </c>
      <c r="H17" s="5">
        <v>3708.9282107785716</v>
      </c>
      <c r="I17" s="5">
        <v>51924.9949509</v>
      </c>
      <c r="J17" s="5">
        <v>3708.9282107785716</v>
      </c>
      <c r="K17" s="5">
        <v>51924.99</v>
      </c>
      <c r="L17" s="5">
        <v>3708.93</v>
      </c>
      <c r="M17" s="5">
        <v>51924.99</v>
      </c>
      <c r="N17" s="5">
        <v>3708.93</v>
      </c>
      <c r="O17" s="5">
        <v>51924.99</v>
      </c>
      <c r="P17" s="5">
        <v>3708.93</v>
      </c>
      <c r="Q17" s="5">
        <v>52444.28</v>
      </c>
      <c r="R17" s="5">
        <v>3746.02</v>
      </c>
      <c r="S17" s="5">
        <v>52968.86</v>
      </c>
      <c r="T17" s="5">
        <v>3783.4900000000002</v>
      </c>
      <c r="U17" s="5">
        <v>53763.5</v>
      </c>
      <c r="V17" s="5">
        <v>3840.25</v>
      </c>
      <c r="W17" s="5">
        <v>53895.94</v>
      </c>
      <c r="X17" s="5">
        <v>3849.71</v>
      </c>
      <c r="Y17" s="5">
        <v>55243.44</v>
      </c>
      <c r="Z17" s="5">
        <v>3945.96</v>
      </c>
      <c r="AA17" s="5">
        <v>56348.32</v>
      </c>
      <c r="AB17" s="5">
        <v>4024.88</v>
      </c>
      <c r="AC17" s="5">
        <v>56855.54</v>
      </c>
      <c r="AD17" s="5">
        <v>4061.11</v>
      </c>
      <c r="AE17" s="6">
        <v>58845.5</v>
      </c>
      <c r="AF17" s="6">
        <v>4203.25</v>
      </c>
      <c r="AG17" s="6">
        <v>60905.18</v>
      </c>
      <c r="AH17" s="6">
        <v>4350.37</v>
      </c>
      <c r="AI17" s="6">
        <v>62123.32</v>
      </c>
      <c r="AJ17" s="6">
        <v>4437.38</v>
      </c>
      <c r="AK17" s="7">
        <v>45504</v>
      </c>
    </row>
    <row r="18" spans="1:37" x14ac:dyDescent="0.25">
      <c r="A18" s="4" t="s">
        <v>138</v>
      </c>
      <c r="B18" s="5">
        <v>49900.674600000006</v>
      </c>
      <c r="C18" s="5">
        <v>3564.3339000000005</v>
      </c>
      <c r="D18" s="5">
        <v>48603.257060400007</v>
      </c>
      <c r="E18" s="5">
        <v>3564.3339000000005</v>
      </c>
      <c r="F18" s="5">
        <v>3402.1567075500011</v>
      </c>
      <c r="G18" s="5">
        <v>47879.697278700005</v>
      </c>
      <c r="H18" s="5">
        <v>3419.9783770500003</v>
      </c>
      <c r="I18" s="5">
        <v>47879.697278700005</v>
      </c>
      <c r="J18" s="5">
        <v>3419.9783770500003</v>
      </c>
      <c r="K18" s="5">
        <v>47879.7</v>
      </c>
      <c r="L18" s="5">
        <v>3419.98</v>
      </c>
      <c r="M18" s="5">
        <v>47879.7</v>
      </c>
      <c r="N18" s="5">
        <v>3419.98</v>
      </c>
      <c r="O18" s="5">
        <v>47879.7</v>
      </c>
      <c r="P18" s="5">
        <v>3419.98</v>
      </c>
      <c r="Q18" s="5">
        <v>48358.52</v>
      </c>
      <c r="R18" s="5">
        <v>3454.18</v>
      </c>
      <c r="S18" s="5">
        <v>48842.22</v>
      </c>
      <c r="T18" s="5">
        <v>3488.73</v>
      </c>
      <c r="U18" s="5">
        <v>49574.98</v>
      </c>
      <c r="V18" s="5">
        <v>3541.07</v>
      </c>
      <c r="W18" s="5">
        <v>49697.060000000005</v>
      </c>
      <c r="X18" s="5">
        <v>3549.7900000000004</v>
      </c>
      <c r="Y18" s="5">
        <v>50939.560000000005</v>
      </c>
      <c r="Z18" s="5">
        <v>3638.5400000000004</v>
      </c>
      <c r="AA18" s="5">
        <v>51958.48</v>
      </c>
      <c r="AB18" s="5">
        <v>3711.32</v>
      </c>
      <c r="AC18" s="5">
        <v>52426.22</v>
      </c>
      <c r="AD18" s="5">
        <v>3744.73</v>
      </c>
      <c r="AE18" s="6">
        <v>54261.200000000004</v>
      </c>
      <c r="AF18" s="6">
        <v>3875.8</v>
      </c>
      <c r="AG18" s="6">
        <v>56160.44</v>
      </c>
      <c r="AH18" s="6">
        <v>4011.46</v>
      </c>
      <c r="AI18" s="6">
        <v>57283.66</v>
      </c>
      <c r="AJ18" s="6">
        <v>4091.69</v>
      </c>
      <c r="AK18" s="7">
        <v>45504</v>
      </c>
    </row>
    <row r="19" spans="1:37" x14ac:dyDescent="0.25">
      <c r="A19" s="4" t="s">
        <v>30</v>
      </c>
      <c r="B19" s="5">
        <v>46238.752200000003</v>
      </c>
      <c r="C19" s="5">
        <v>3302.7680142857143</v>
      </c>
      <c r="D19" s="5">
        <v>45082.783394999999</v>
      </c>
      <c r="E19" s="5">
        <v>3302.7680142857143</v>
      </c>
      <c r="F19" s="5">
        <v>3158.2719136607143</v>
      </c>
      <c r="G19" s="5">
        <v>44447.00055225</v>
      </c>
      <c r="H19" s="5">
        <v>3174.7857537321429</v>
      </c>
      <c r="I19" s="5">
        <v>44447.00055225</v>
      </c>
      <c r="J19" s="5">
        <v>3174.7857537321429</v>
      </c>
      <c r="K19" s="5">
        <v>44447</v>
      </c>
      <c r="L19" s="5">
        <v>3174.79</v>
      </c>
      <c r="M19" s="5">
        <v>44447</v>
      </c>
      <c r="N19" s="5">
        <v>3174.79</v>
      </c>
      <c r="O19" s="5">
        <v>44447</v>
      </c>
      <c r="P19" s="5">
        <v>3174.79</v>
      </c>
      <c r="Q19" s="5">
        <v>44891.420000000006</v>
      </c>
      <c r="R19" s="5">
        <v>3206.53</v>
      </c>
      <c r="S19" s="5">
        <v>45340.400000000009</v>
      </c>
      <c r="T19" s="5">
        <v>3238.6000000000004</v>
      </c>
      <c r="U19" s="5">
        <v>46020.520000000004</v>
      </c>
      <c r="V19" s="5">
        <v>3287.1800000000003</v>
      </c>
      <c r="W19" s="5">
        <v>46133.920000000006</v>
      </c>
      <c r="X19" s="5">
        <v>3295.28</v>
      </c>
      <c r="Y19" s="5">
        <v>47287.380000000005</v>
      </c>
      <c r="Z19" s="5">
        <v>3377.67</v>
      </c>
      <c r="AA19" s="5">
        <v>48233.22</v>
      </c>
      <c r="AB19" s="5">
        <v>3445.23</v>
      </c>
      <c r="AC19" s="5">
        <v>48667.360000000001</v>
      </c>
      <c r="AD19" s="5">
        <v>3476.2400000000002</v>
      </c>
      <c r="AE19" s="6">
        <v>50370.740000000005</v>
      </c>
      <c r="AF19" s="6">
        <v>3597.9100000000003</v>
      </c>
      <c r="AG19" s="6">
        <v>52133.760000000002</v>
      </c>
      <c r="AH19" s="6">
        <v>3723.84</v>
      </c>
      <c r="AI19" s="6">
        <v>53176.480000000003</v>
      </c>
      <c r="AJ19" s="6">
        <v>3798.32</v>
      </c>
      <c r="AK19" s="7">
        <v>45504</v>
      </c>
    </row>
    <row r="20" spans="1:37" x14ac:dyDescent="0.25">
      <c r="A20" s="4" t="s">
        <v>139</v>
      </c>
      <c r="B20" s="5">
        <v>42823.373999999996</v>
      </c>
      <c r="C20" s="5">
        <v>3058.8124285714284</v>
      </c>
      <c r="D20" s="5">
        <v>41752.789649999999</v>
      </c>
      <c r="E20" s="5">
        <v>3058.8124285714284</v>
      </c>
      <c r="F20" s="5">
        <v>2924.9893848214292</v>
      </c>
      <c r="G20" s="5">
        <v>41163.968257500004</v>
      </c>
      <c r="H20" s="5">
        <v>2940.2834469642862</v>
      </c>
      <c r="I20" s="5">
        <v>41163.968257500004</v>
      </c>
      <c r="J20" s="5">
        <v>2940.2834469642862</v>
      </c>
      <c r="K20" s="5">
        <v>41163.97</v>
      </c>
      <c r="L20" s="5">
        <v>2940.28</v>
      </c>
      <c r="M20" s="5">
        <v>41163.97</v>
      </c>
      <c r="N20" s="5">
        <v>2940.28</v>
      </c>
      <c r="O20" s="5">
        <v>41163.97</v>
      </c>
      <c r="P20" s="5">
        <v>2940.28</v>
      </c>
      <c r="Q20" s="5">
        <v>41575.660000000003</v>
      </c>
      <c r="R20" s="5">
        <v>2969.69</v>
      </c>
      <c r="S20" s="5">
        <v>41991.460000000006</v>
      </c>
      <c r="T20" s="5">
        <v>2999.3900000000003</v>
      </c>
      <c r="U20" s="5">
        <v>42621.460000000006</v>
      </c>
      <c r="V20" s="5">
        <v>3044.3900000000003</v>
      </c>
      <c r="W20" s="5">
        <v>42726.32</v>
      </c>
      <c r="X20" s="5">
        <v>3051.88</v>
      </c>
      <c r="Y20" s="5">
        <v>43794.520000000004</v>
      </c>
      <c r="Z20" s="5">
        <v>3128.1800000000003</v>
      </c>
      <c r="AA20" s="5">
        <v>44670.5</v>
      </c>
      <c r="AB20" s="5">
        <v>3190.75</v>
      </c>
      <c r="AC20" s="5">
        <v>45072.58</v>
      </c>
      <c r="AD20" s="5">
        <v>3219.4700000000003</v>
      </c>
      <c r="AE20" s="6">
        <v>46650.240000000005</v>
      </c>
      <c r="AF20" s="6">
        <v>3332.1600000000003</v>
      </c>
      <c r="AG20" s="6">
        <v>48283.060000000005</v>
      </c>
      <c r="AH20" s="6">
        <v>3448.7900000000004</v>
      </c>
      <c r="AI20" s="6">
        <v>49248.780000000006</v>
      </c>
      <c r="AJ20" s="6">
        <v>3517.7700000000004</v>
      </c>
      <c r="AK20" s="7">
        <v>45504</v>
      </c>
    </row>
    <row r="21" spans="1:37" ht="25.5" x14ac:dyDescent="0.25">
      <c r="A21" s="4" t="s">
        <v>140</v>
      </c>
      <c r="B21" s="5">
        <v>41962.29</v>
      </c>
      <c r="C21" s="5">
        <v>2997.3064285714286</v>
      </c>
      <c r="D21" s="5">
        <v>40913.232750000003</v>
      </c>
      <c r="E21" s="5">
        <v>2997.3064285714286</v>
      </c>
      <c r="F21" s="5">
        <v>2866.1742723214288</v>
      </c>
      <c r="G21" s="5">
        <v>40336.251262500002</v>
      </c>
      <c r="H21" s="5">
        <v>2881.1608044642858</v>
      </c>
      <c r="I21" s="5">
        <v>40336.251262500002</v>
      </c>
      <c r="J21" s="5">
        <v>2881.1608044642858</v>
      </c>
      <c r="K21" s="5">
        <v>40336.25</v>
      </c>
      <c r="L21" s="5">
        <v>2881.16</v>
      </c>
      <c r="M21" s="5">
        <v>40850.26</v>
      </c>
      <c r="N21" s="5">
        <v>2917.88</v>
      </c>
      <c r="O21" s="5">
        <v>40850.26</v>
      </c>
      <c r="P21" s="5">
        <v>2917.88</v>
      </c>
      <c r="Q21" s="5">
        <v>41258.700000000004</v>
      </c>
      <c r="R21" s="5">
        <v>2947.05</v>
      </c>
      <c r="S21" s="5">
        <v>41671.420000000006</v>
      </c>
      <c r="T21" s="5">
        <v>2976.53</v>
      </c>
      <c r="U21" s="5">
        <v>42296.520000000004</v>
      </c>
      <c r="V21" s="5">
        <v>3021.1800000000003</v>
      </c>
      <c r="W21" s="5">
        <v>42400.680000000008</v>
      </c>
      <c r="X21" s="5">
        <v>3028.6200000000003</v>
      </c>
      <c r="Y21" s="5">
        <v>43460.76</v>
      </c>
      <c r="Z21" s="5">
        <v>3104.34</v>
      </c>
      <c r="AA21" s="5">
        <v>44330.020000000004</v>
      </c>
      <c r="AB21" s="5">
        <v>3166.4300000000003</v>
      </c>
      <c r="AC21" s="5">
        <v>44729.020000000004</v>
      </c>
      <c r="AD21" s="5">
        <v>3194.9300000000003</v>
      </c>
      <c r="AE21" s="6">
        <v>46294.64</v>
      </c>
      <c r="AF21" s="6">
        <v>3306.7599999999998</v>
      </c>
      <c r="AG21" s="6">
        <v>47915</v>
      </c>
      <c r="AH21" s="6">
        <v>3422.5</v>
      </c>
      <c r="AI21" s="6">
        <v>48873.299999999996</v>
      </c>
      <c r="AJ21" s="6">
        <v>3490.95</v>
      </c>
      <c r="AK21" s="7">
        <v>45504</v>
      </c>
    </row>
    <row r="22" spans="1:37" x14ac:dyDescent="0.25">
      <c r="A22" s="4" t="s">
        <v>141</v>
      </c>
      <c r="B22" s="5">
        <v>39976.0236</v>
      </c>
      <c r="C22" s="5">
        <v>2855.430257142857</v>
      </c>
      <c r="D22" s="5">
        <v>39018.917642968801</v>
      </c>
      <c r="E22" s="5">
        <v>2855.430257142857</v>
      </c>
      <c r="F22" s="5">
        <v>2735.7920125139572</v>
      </c>
      <c r="G22" s="5">
        <v>38500.968293195401</v>
      </c>
      <c r="H22" s="5">
        <v>2750.0691637996715</v>
      </c>
      <c r="I22" s="5">
        <v>38500.968293195401</v>
      </c>
      <c r="J22" s="5">
        <v>2750.0691637996715</v>
      </c>
      <c r="K22" s="5">
        <v>38500.97</v>
      </c>
      <c r="L22" s="5">
        <v>2750.07</v>
      </c>
      <c r="M22" s="5">
        <v>38500.97</v>
      </c>
      <c r="N22" s="5">
        <v>2750.07</v>
      </c>
      <c r="O22" s="5">
        <v>38500.97</v>
      </c>
      <c r="P22" s="5">
        <v>2750.07</v>
      </c>
      <c r="Q22" s="5">
        <v>38885.980000000003</v>
      </c>
      <c r="R22" s="5">
        <v>2777.57</v>
      </c>
      <c r="S22" s="5">
        <v>39274.900000000009</v>
      </c>
      <c r="T22" s="5">
        <v>2805.3500000000004</v>
      </c>
      <c r="U22" s="5">
        <v>39864.160000000003</v>
      </c>
      <c r="V22" s="5">
        <v>2847.44</v>
      </c>
      <c r="W22" s="5">
        <v>39962.300000000003</v>
      </c>
      <c r="X22" s="5">
        <v>2854.4500000000003</v>
      </c>
      <c r="Y22" s="5">
        <v>40961.480000000003</v>
      </c>
      <c r="Z22" s="5">
        <v>2925.82</v>
      </c>
      <c r="AA22" s="5">
        <v>41780.76</v>
      </c>
      <c r="AB22" s="5">
        <v>2984.34</v>
      </c>
      <c r="AC22" s="5">
        <v>42156.800000000003</v>
      </c>
      <c r="AD22" s="5">
        <v>3011.2000000000003</v>
      </c>
      <c r="AE22" s="6">
        <v>43632.400000000009</v>
      </c>
      <c r="AF22" s="6">
        <v>3116.6000000000008</v>
      </c>
      <c r="AG22" s="6">
        <v>45159.66</v>
      </c>
      <c r="AH22" s="6">
        <v>3225.69</v>
      </c>
      <c r="AI22" s="6">
        <v>46062.94</v>
      </c>
      <c r="AJ22" s="6">
        <v>3290.21</v>
      </c>
      <c r="AK22" s="7">
        <v>45504</v>
      </c>
    </row>
    <row r="23" spans="1:37" x14ac:dyDescent="0.25">
      <c r="A23" s="4" t="s">
        <v>142</v>
      </c>
      <c r="B23" s="5">
        <v>38465.43</v>
      </c>
      <c r="C23" s="5">
        <v>2747.5307142857141</v>
      </c>
      <c r="D23" s="5">
        <v>21980.245714285713</v>
      </c>
      <c r="E23" s="5">
        <v>2747.5307142857141</v>
      </c>
      <c r="F23" s="5">
        <v>2632.4121428571425</v>
      </c>
      <c r="G23" s="5">
        <v>37046.099208004416</v>
      </c>
      <c r="H23" s="5">
        <v>2646.1499434288867</v>
      </c>
      <c r="I23" s="5">
        <v>37046.099208004416</v>
      </c>
      <c r="J23" s="5">
        <v>2646.1499434288867</v>
      </c>
      <c r="K23" s="5">
        <v>37046.1</v>
      </c>
      <c r="L23" s="5">
        <v>2646.15</v>
      </c>
      <c r="M23" s="5">
        <v>37446.07</v>
      </c>
      <c r="N23" s="5">
        <v>2674.72</v>
      </c>
      <c r="O23" s="5">
        <v>37446.07</v>
      </c>
      <c r="P23" s="5">
        <v>2674.72</v>
      </c>
      <c r="Q23" s="5">
        <v>37820.579999999994</v>
      </c>
      <c r="R23" s="5">
        <v>2701.47</v>
      </c>
      <c r="S23" s="5">
        <v>38198.86</v>
      </c>
      <c r="T23" s="5">
        <v>2728.4900000000002</v>
      </c>
      <c r="U23" s="5">
        <v>38771.880000000005</v>
      </c>
      <c r="V23" s="5">
        <v>2769.42</v>
      </c>
      <c r="W23" s="5">
        <v>38867.360000000001</v>
      </c>
      <c r="X23" s="5">
        <v>2776.2400000000002</v>
      </c>
      <c r="Y23" s="5">
        <v>39839.1</v>
      </c>
      <c r="Z23" s="5">
        <v>2845.65</v>
      </c>
      <c r="AA23" s="5">
        <v>40635.980000000003</v>
      </c>
      <c r="AB23" s="5">
        <v>2902.57</v>
      </c>
      <c r="AC23" s="5">
        <v>41001.800000000003</v>
      </c>
      <c r="AD23" s="5">
        <v>2928.7000000000003</v>
      </c>
      <c r="AE23" s="6">
        <v>42436.94</v>
      </c>
      <c r="AF23" s="6">
        <v>3031.21</v>
      </c>
      <c r="AG23" s="6">
        <v>43922.340000000004</v>
      </c>
      <c r="AH23" s="6">
        <v>3137.3100000000004</v>
      </c>
      <c r="AI23" s="6">
        <v>44800.840000000004</v>
      </c>
      <c r="AJ23" s="6">
        <v>3200.0600000000004</v>
      </c>
      <c r="AK23" s="7">
        <v>45504</v>
      </c>
    </row>
    <row r="24" spans="1:37" x14ac:dyDescent="0.25">
      <c r="A24" s="4" t="s">
        <v>143</v>
      </c>
      <c r="B24" s="6">
        <v>37434.239999999998</v>
      </c>
      <c r="C24" s="6">
        <v>2673.8742857142856</v>
      </c>
      <c r="D24" s="5">
        <v>21390.994285714285</v>
      </c>
      <c r="E24" s="6">
        <v>2673.8742857142856</v>
      </c>
      <c r="F24" s="6">
        <v>2561.8421428571428</v>
      </c>
      <c r="G24" s="6">
        <v>36052.957463797356</v>
      </c>
      <c r="H24" s="6">
        <v>2575.2112474140968</v>
      </c>
      <c r="I24" s="6">
        <v>36052.957463797356</v>
      </c>
      <c r="J24" s="6">
        <v>2575.2112474140968</v>
      </c>
      <c r="K24" s="5">
        <v>36052.959999999999</v>
      </c>
      <c r="L24" s="5">
        <v>2575.21</v>
      </c>
      <c r="M24" s="5">
        <v>36052.959999999999</v>
      </c>
      <c r="N24" s="5">
        <v>2575.21</v>
      </c>
      <c r="O24" s="5">
        <v>36052.959999999999</v>
      </c>
      <c r="P24" s="5">
        <v>2575.21</v>
      </c>
      <c r="Q24" s="5">
        <v>36413.440000000002</v>
      </c>
      <c r="R24" s="5">
        <v>2600.96</v>
      </c>
      <c r="S24" s="5">
        <v>36777.58</v>
      </c>
      <c r="T24" s="5">
        <v>2626.9700000000003</v>
      </c>
      <c r="U24" s="5">
        <v>37329.32</v>
      </c>
      <c r="V24" s="5">
        <v>2666.38</v>
      </c>
      <c r="W24" s="5">
        <v>37421.300000000003</v>
      </c>
      <c r="X24" s="5">
        <v>2672.9500000000003</v>
      </c>
      <c r="Y24" s="5">
        <v>38356.920000000006</v>
      </c>
      <c r="Z24" s="5">
        <v>2739.78</v>
      </c>
      <c r="AA24" s="5">
        <v>39124.120000000003</v>
      </c>
      <c r="AB24" s="5">
        <v>2794.5800000000004</v>
      </c>
      <c r="AC24" s="5">
        <v>39476.36</v>
      </c>
      <c r="AD24" s="5">
        <v>2819.7400000000002</v>
      </c>
      <c r="AE24" s="6">
        <v>40858.160000000003</v>
      </c>
      <c r="AF24" s="6">
        <v>2918.44</v>
      </c>
      <c r="AG24" s="6">
        <v>42288.26</v>
      </c>
      <c r="AH24" s="6">
        <v>3020.59</v>
      </c>
      <c r="AI24" s="6">
        <v>43134.14</v>
      </c>
      <c r="AJ24" s="6">
        <v>3081.01</v>
      </c>
      <c r="AK24" s="7">
        <v>45504</v>
      </c>
    </row>
    <row r="25" spans="1:37" x14ac:dyDescent="0.25">
      <c r="A25" s="4" t="s">
        <v>144</v>
      </c>
      <c r="B25" s="6">
        <v>34968.58</v>
      </c>
      <c r="C25" s="6">
        <v>2497.7557142857145</v>
      </c>
      <c r="D25" s="5">
        <v>19982.045714285716</v>
      </c>
      <c r="E25" s="6">
        <v>2497.7557142857145</v>
      </c>
      <c r="F25" s="6">
        <v>2419.0742857142859</v>
      </c>
      <c r="G25" s="6">
        <v>34041.886146177494</v>
      </c>
      <c r="H25" s="6">
        <v>2431.5632961555352</v>
      </c>
      <c r="I25" s="6">
        <v>34041.886146177494</v>
      </c>
      <c r="J25" s="6">
        <v>2431.5632961555352</v>
      </c>
      <c r="K25" s="5">
        <v>34041.89</v>
      </c>
      <c r="L25" s="5">
        <v>2431.56</v>
      </c>
      <c r="M25" s="5">
        <v>34041.89</v>
      </c>
      <c r="N25" s="5">
        <v>2431.56</v>
      </c>
      <c r="O25" s="5">
        <v>34041.89</v>
      </c>
      <c r="P25" s="5">
        <v>2431.56</v>
      </c>
      <c r="Q25" s="5">
        <v>34382.32</v>
      </c>
      <c r="R25" s="5">
        <v>2455.88</v>
      </c>
      <c r="S25" s="5">
        <v>34726.160000000003</v>
      </c>
      <c r="T25" s="5">
        <v>2480.44</v>
      </c>
      <c r="U25" s="5">
        <v>35247.1</v>
      </c>
      <c r="V25" s="5">
        <v>2517.65</v>
      </c>
      <c r="W25" s="5">
        <v>35333.900000000009</v>
      </c>
      <c r="X25" s="5">
        <v>2523.8500000000004</v>
      </c>
      <c r="Y25" s="5">
        <v>36217.300000000003</v>
      </c>
      <c r="Z25" s="5">
        <v>2586.9500000000003</v>
      </c>
      <c r="AA25" s="5">
        <v>36941.660000000003</v>
      </c>
      <c r="AB25" s="5">
        <v>2638.69</v>
      </c>
      <c r="AC25" s="5">
        <v>37274.160000000003</v>
      </c>
      <c r="AD25" s="5">
        <v>2662.44</v>
      </c>
      <c r="AE25" s="6">
        <v>38578.82</v>
      </c>
      <c r="AF25" s="6">
        <v>2755.63</v>
      </c>
      <c r="AG25" s="6">
        <v>39929.120000000003</v>
      </c>
      <c r="AH25" s="6">
        <v>2852.0800000000004</v>
      </c>
      <c r="AI25" s="6">
        <v>40727.82</v>
      </c>
      <c r="AJ25" s="6">
        <v>2909.13</v>
      </c>
      <c r="AK25" s="7">
        <v>45504</v>
      </c>
    </row>
    <row r="26" spans="1:37" x14ac:dyDescent="0.25">
      <c r="A26" s="4" t="s">
        <v>145</v>
      </c>
      <c r="B26" s="5">
        <v>32713.909199999998</v>
      </c>
      <c r="C26" s="5">
        <v>2336.7077999999997</v>
      </c>
      <c r="D26" s="5">
        <v>32125.058834399999</v>
      </c>
      <c r="E26" s="5">
        <v>2336.7077999999997</v>
      </c>
      <c r="F26" s="5">
        <v>2263.1015043000002</v>
      </c>
      <c r="G26" s="5">
        <v>31846.990606199997</v>
      </c>
      <c r="H26" s="5">
        <v>2274.7850432999999</v>
      </c>
      <c r="I26" s="5">
        <v>31846.990606199997</v>
      </c>
      <c r="J26" s="5">
        <v>2274.7850432999999</v>
      </c>
      <c r="K26" s="5">
        <v>31846.99</v>
      </c>
      <c r="L26" s="5">
        <v>2274.79</v>
      </c>
      <c r="M26" s="5">
        <v>31846.99</v>
      </c>
      <c r="N26" s="5">
        <v>2274.79</v>
      </c>
      <c r="O26" s="5">
        <v>31846.99</v>
      </c>
      <c r="P26" s="5">
        <v>2274.79</v>
      </c>
      <c r="Q26" s="5">
        <v>32165.420000000002</v>
      </c>
      <c r="R26" s="5">
        <v>2297.5300000000002</v>
      </c>
      <c r="S26" s="5">
        <v>32487.140000000003</v>
      </c>
      <c r="T26" s="5">
        <v>2320.5100000000002</v>
      </c>
      <c r="U26" s="5">
        <v>32974.480000000003</v>
      </c>
      <c r="V26" s="5">
        <v>2355.3200000000002</v>
      </c>
      <c r="W26" s="5">
        <v>33055.680000000008</v>
      </c>
      <c r="X26" s="5">
        <v>2361.1200000000003</v>
      </c>
      <c r="Y26" s="5">
        <v>33882.1</v>
      </c>
      <c r="Z26" s="5">
        <v>2420.15</v>
      </c>
      <c r="AA26" s="5">
        <v>34559.840000000004</v>
      </c>
      <c r="AB26" s="5">
        <v>2468.5600000000004</v>
      </c>
      <c r="AC26" s="5">
        <v>34870.920000000006</v>
      </c>
      <c r="AD26" s="5">
        <v>2490.7800000000002</v>
      </c>
      <c r="AE26" s="6">
        <v>36091.440000000002</v>
      </c>
      <c r="AF26" s="6">
        <v>2577.96</v>
      </c>
      <c r="AG26" s="6">
        <v>37354.660000000003</v>
      </c>
      <c r="AH26" s="6">
        <v>2668.19</v>
      </c>
      <c r="AI26" s="6">
        <v>38101.840000000004</v>
      </c>
      <c r="AJ26" s="6">
        <v>2721.5600000000004</v>
      </c>
      <c r="AK26" s="7">
        <v>45504</v>
      </c>
    </row>
    <row r="27" spans="1:37" x14ac:dyDescent="0.25">
      <c r="A27" s="4" t="s">
        <v>146</v>
      </c>
      <c r="B27" s="5">
        <v>30663.138000000003</v>
      </c>
      <c r="C27" s="5">
        <v>2190.2241428571429</v>
      </c>
      <c r="D27" s="5">
        <v>30172.527792000001</v>
      </c>
      <c r="E27" s="5">
        <v>2190.2241428571429</v>
      </c>
      <c r="F27" s="5">
        <v>2128.8978668571431</v>
      </c>
      <c r="G27" s="5">
        <v>29957.885825999998</v>
      </c>
      <c r="H27" s="5">
        <v>2139.8489875714286</v>
      </c>
      <c r="I27" s="5">
        <v>29957.885825999998</v>
      </c>
      <c r="J27" s="5">
        <v>2139.8489875714286</v>
      </c>
      <c r="K27" s="5">
        <v>29957.89</v>
      </c>
      <c r="L27" s="5">
        <v>2139.85</v>
      </c>
      <c r="M27" s="5">
        <v>29957.89</v>
      </c>
      <c r="N27" s="5">
        <v>2139.85</v>
      </c>
      <c r="O27" s="5">
        <v>29957.89</v>
      </c>
      <c r="P27" s="5">
        <v>2139.85</v>
      </c>
      <c r="Q27" s="5">
        <v>30257.5</v>
      </c>
      <c r="R27" s="5">
        <v>2161.25</v>
      </c>
      <c r="S27" s="5">
        <v>30560.180000000004</v>
      </c>
      <c r="T27" s="5">
        <v>2182.8700000000003</v>
      </c>
      <c r="U27" s="5">
        <v>31018.680000000004</v>
      </c>
      <c r="V27" s="5">
        <v>2215.6200000000003</v>
      </c>
      <c r="W27" s="5">
        <v>31095.120000000006</v>
      </c>
      <c r="X27" s="5">
        <v>2221.0800000000004</v>
      </c>
      <c r="Y27" s="5">
        <v>31872.54</v>
      </c>
      <c r="Z27" s="5">
        <v>2276.61</v>
      </c>
      <c r="AA27" s="5">
        <v>32510.100000000002</v>
      </c>
      <c r="AB27" s="5">
        <v>2322.15</v>
      </c>
      <c r="AC27" s="5">
        <v>32802.700000000004</v>
      </c>
      <c r="AD27" s="5">
        <v>2343.0500000000002</v>
      </c>
      <c r="AE27" s="6">
        <v>33950.840000000004</v>
      </c>
      <c r="AF27" s="6">
        <v>2425.0600000000004</v>
      </c>
      <c r="AG27" s="6">
        <v>35139.160000000003</v>
      </c>
      <c r="AH27" s="6">
        <v>2509.94</v>
      </c>
      <c r="AI27" s="6">
        <v>35841.960000000006</v>
      </c>
      <c r="AJ27" s="6">
        <v>2560.1400000000003</v>
      </c>
      <c r="AK27" s="7">
        <v>45504</v>
      </c>
    </row>
    <row r="28" spans="1:37" x14ac:dyDescent="0.25">
      <c r="A28" s="4" t="s">
        <v>147</v>
      </c>
      <c r="B28" s="6">
        <v>27508.07</v>
      </c>
      <c r="C28" s="6">
        <v>1964.8621428571428</v>
      </c>
      <c r="D28" s="5">
        <v>15718.897142857142</v>
      </c>
      <c r="E28" s="6">
        <v>1964.8621428571428</v>
      </c>
      <c r="F28" s="6">
        <v>1923.6</v>
      </c>
      <c r="G28" s="6">
        <v>27067.946249959194</v>
      </c>
      <c r="H28" s="6">
        <v>1933.4247321399423</v>
      </c>
      <c r="I28" s="6">
        <v>27067.946249959194</v>
      </c>
      <c r="J28" s="6">
        <v>1933.4247321399423</v>
      </c>
      <c r="K28" s="5">
        <v>27067.95</v>
      </c>
      <c r="L28" s="5">
        <v>1933.42</v>
      </c>
      <c r="M28" s="5">
        <v>27067.95</v>
      </c>
      <c r="N28" s="5">
        <v>1933.42</v>
      </c>
      <c r="O28" s="5">
        <v>27067.95</v>
      </c>
      <c r="P28" s="5">
        <v>1933.42</v>
      </c>
      <c r="Q28" s="5">
        <v>27338.639999999999</v>
      </c>
      <c r="R28" s="5">
        <v>1952.76</v>
      </c>
      <c r="S28" s="5">
        <v>27612.059999999998</v>
      </c>
      <c r="T28" s="5">
        <v>1972.29</v>
      </c>
      <c r="U28" s="5">
        <v>28026.32</v>
      </c>
      <c r="V28" s="5">
        <v>2001.8799999999999</v>
      </c>
      <c r="W28" s="5">
        <v>28095.34</v>
      </c>
      <c r="X28" s="5">
        <v>2006.81</v>
      </c>
      <c r="Y28" s="5">
        <v>28797.860000000004</v>
      </c>
      <c r="Z28" s="5">
        <v>2056.9900000000002</v>
      </c>
      <c r="AA28" s="5">
        <v>29373.82</v>
      </c>
      <c r="AB28" s="5">
        <v>2098.13</v>
      </c>
      <c r="AC28" s="5">
        <v>29638.280000000006</v>
      </c>
      <c r="AD28" s="5">
        <v>2117.0200000000004</v>
      </c>
      <c r="AE28" s="6">
        <v>30675.680000000004</v>
      </c>
      <c r="AF28" s="6">
        <v>2191.1200000000003</v>
      </c>
      <c r="AG28" s="6">
        <v>31749.340000000004</v>
      </c>
      <c r="AH28" s="6">
        <v>2267.8100000000004</v>
      </c>
      <c r="AI28" s="6">
        <v>32384.38</v>
      </c>
      <c r="AJ28" s="6">
        <v>2313.17</v>
      </c>
      <c r="AK28" s="7">
        <v>45504</v>
      </c>
    </row>
    <row r="29" spans="1:37" x14ac:dyDescent="0.25">
      <c r="A29" s="4" t="s">
        <v>148</v>
      </c>
      <c r="B29" s="5">
        <v>21866.913</v>
      </c>
      <c r="C29" s="5">
        <v>1561.9223571428572</v>
      </c>
      <c r="D29" s="5">
        <v>21744.458287199999</v>
      </c>
      <c r="E29" s="5">
        <v>1561.9223571428572</v>
      </c>
      <c r="F29" s="5">
        <v>1546.615518042857</v>
      </c>
      <c r="G29" s="5">
        <v>21761.951817599998</v>
      </c>
      <c r="H29" s="5">
        <v>1554.4251298285712</v>
      </c>
      <c r="I29" s="5">
        <v>21761.951817599998</v>
      </c>
      <c r="J29" s="5">
        <v>1554.4251298285712</v>
      </c>
      <c r="K29" s="5">
        <v>21761.95</v>
      </c>
      <c r="L29" s="5">
        <v>1554.43</v>
      </c>
      <c r="M29" s="5">
        <v>21761.95</v>
      </c>
      <c r="N29" s="5">
        <v>1554.43</v>
      </c>
      <c r="O29" s="5">
        <v>21761.95</v>
      </c>
      <c r="P29" s="5">
        <v>1554.43</v>
      </c>
      <c r="Q29" s="5">
        <v>21979.58</v>
      </c>
      <c r="R29" s="5">
        <v>1569.97</v>
      </c>
      <c r="S29" s="5">
        <v>22199.38</v>
      </c>
      <c r="T29" s="5">
        <v>1585.67</v>
      </c>
      <c r="U29" s="5">
        <v>22532.440000000002</v>
      </c>
      <c r="V29" s="5">
        <v>1609.46</v>
      </c>
      <c r="W29" s="5">
        <v>22587.88</v>
      </c>
      <c r="X29" s="5">
        <v>1613.42</v>
      </c>
      <c r="Y29" s="5">
        <v>23152.639999999999</v>
      </c>
      <c r="Z29" s="5">
        <v>1653.76</v>
      </c>
      <c r="AA29" s="5">
        <v>23615.759999999998</v>
      </c>
      <c r="AB29" s="5">
        <v>1686.84</v>
      </c>
      <c r="AC29" s="5">
        <v>23828.42</v>
      </c>
      <c r="AD29" s="5">
        <v>1702.03</v>
      </c>
      <c r="AE29" s="6">
        <v>24662.539999999997</v>
      </c>
      <c r="AF29" s="6">
        <v>1761.61</v>
      </c>
      <c r="AG29" s="6">
        <v>25525.78</v>
      </c>
      <c r="AH29" s="6">
        <v>1823.27</v>
      </c>
      <c r="AI29" s="6">
        <v>26036.36</v>
      </c>
      <c r="AJ29" s="6">
        <v>1859.74</v>
      </c>
      <c r="AK29" s="7">
        <v>45504</v>
      </c>
    </row>
    <row r="31" spans="1:37" x14ac:dyDescent="0.25">
      <c r="A31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40"/>
  <sheetViews>
    <sheetView topLeftCell="BW13" zoomScale="70" zoomScaleNormal="70" workbookViewId="0">
      <selection activeCell="DA20" sqref="DA20:DB37"/>
    </sheetView>
  </sheetViews>
  <sheetFormatPr baseColWidth="10" defaultRowHeight="12.75" x14ac:dyDescent="0.2"/>
  <cols>
    <col min="1" max="1" width="39.85546875" style="83" hidden="1" customWidth="1"/>
    <col min="2" max="2" width="9.28515625" style="83" hidden="1" customWidth="1"/>
    <col min="3" max="4" width="11.140625" style="83" hidden="1" customWidth="1"/>
    <col min="5" max="5" width="2.5703125" style="83" hidden="1" customWidth="1"/>
    <col min="6" max="6" width="15.7109375" style="23" hidden="1" customWidth="1"/>
    <col min="7" max="8" width="11.42578125" style="83" hidden="1" customWidth="1"/>
    <col min="9" max="9" width="5" style="83" hidden="1" customWidth="1"/>
    <col min="10" max="10" width="18.28515625" style="83" hidden="1" customWidth="1"/>
    <col min="11" max="11" width="41.42578125" style="83" hidden="1" customWidth="1"/>
    <col min="12" max="12" width="16.42578125" style="83" hidden="1" customWidth="1"/>
    <col min="13" max="17" width="11.42578125" style="83" hidden="1" customWidth="1"/>
    <col min="18" max="18" width="7.5703125" style="83" hidden="1" customWidth="1"/>
    <col min="19" max="21" width="11.42578125" style="83" hidden="1" customWidth="1"/>
    <col min="22" max="22" width="56.5703125" style="83" hidden="1" customWidth="1"/>
    <col min="23" max="31" width="11.42578125" style="83" hidden="1" customWidth="1"/>
    <col min="32" max="32" width="27" style="83" hidden="1" customWidth="1"/>
    <col min="33" max="33" width="6.85546875" style="83" hidden="1" customWidth="1"/>
    <col min="34" max="49" width="11.42578125" style="83" hidden="1" customWidth="1"/>
    <col min="50" max="50" width="33.5703125" style="83" hidden="1" customWidth="1"/>
    <col min="51" max="70" width="11.42578125" style="83" hidden="1" customWidth="1"/>
    <col min="71" max="71" width="11.42578125" style="117" hidden="1" customWidth="1"/>
    <col min="72" max="74" width="11.42578125" style="83" hidden="1" customWidth="1"/>
    <col min="75" max="75" width="3.42578125" style="83" customWidth="1"/>
    <col min="76" max="76" width="21" style="83" customWidth="1"/>
    <col min="77" max="77" width="11.5703125" style="83" customWidth="1"/>
    <col min="78" max="78" width="15.5703125" style="83" customWidth="1"/>
    <col min="79" max="79" width="13.140625" style="83" customWidth="1"/>
    <col min="80" max="80" width="12.42578125" style="83" customWidth="1"/>
    <col min="81" max="81" width="11.28515625" style="83" customWidth="1"/>
    <col min="82" max="82" width="15.42578125" style="83" customWidth="1"/>
    <col min="83" max="16384" width="11.42578125" style="83"/>
  </cols>
  <sheetData>
    <row r="1" spans="1:109" x14ac:dyDescent="0.2">
      <c r="A1" s="84" t="s">
        <v>41</v>
      </c>
      <c r="B1" s="84"/>
      <c r="C1" s="85"/>
      <c r="D1" s="85"/>
      <c r="K1" s="84" t="s">
        <v>42</v>
      </c>
      <c r="L1" s="84" t="s">
        <v>43</v>
      </c>
      <c r="M1" s="85"/>
      <c r="N1" s="85"/>
      <c r="P1" s="122" t="s">
        <v>44</v>
      </c>
      <c r="Q1" s="122"/>
      <c r="R1" s="86"/>
      <c r="V1" s="84" t="s">
        <v>45</v>
      </c>
      <c r="W1" s="84"/>
      <c r="X1" s="85"/>
      <c r="Y1" s="85"/>
      <c r="AA1" s="86"/>
      <c r="AF1" s="84" t="s">
        <v>46</v>
      </c>
      <c r="AG1" s="84"/>
      <c r="AH1" s="85"/>
      <c r="AI1" s="87" t="s">
        <v>47</v>
      </c>
      <c r="AJ1" s="88"/>
      <c r="AM1" s="89"/>
      <c r="AO1" s="84" t="s">
        <v>46</v>
      </c>
      <c r="AP1" s="84"/>
      <c r="AQ1" s="85"/>
      <c r="AR1" s="85"/>
      <c r="AS1" s="87" t="s">
        <v>48</v>
      </c>
      <c r="AT1" s="88"/>
      <c r="AW1" s="90"/>
      <c r="AX1" s="84" t="s">
        <v>49</v>
      </c>
      <c r="AY1" s="84"/>
      <c r="AZ1" s="85"/>
      <c r="BA1" s="85"/>
      <c r="BB1" s="91"/>
      <c r="BC1" s="92"/>
      <c r="BE1" s="14"/>
      <c r="BF1" s="15" t="s">
        <v>49</v>
      </c>
      <c r="BG1" s="16"/>
      <c r="BH1" s="17"/>
      <c r="BI1" s="17"/>
      <c r="BJ1" s="93"/>
      <c r="BK1" s="19"/>
      <c r="BL1" s="20"/>
      <c r="BN1" s="14"/>
      <c r="BO1" s="15" t="s">
        <v>50</v>
      </c>
      <c r="BP1" s="16"/>
      <c r="BQ1" s="17"/>
      <c r="BR1" s="17"/>
      <c r="BS1" s="18"/>
      <c r="BT1" s="19"/>
      <c r="BU1" s="20"/>
      <c r="BW1" s="14"/>
      <c r="BX1" s="15" t="s">
        <v>51</v>
      </c>
      <c r="BY1" s="16"/>
      <c r="BZ1" s="17"/>
      <c r="CA1" s="17"/>
      <c r="CB1" s="18"/>
      <c r="CC1" s="19"/>
      <c r="CD1" s="20"/>
      <c r="CF1" s="14"/>
      <c r="CG1" s="15" t="s">
        <v>52</v>
      </c>
      <c r="CH1" s="16"/>
      <c r="CI1" s="17"/>
      <c r="CJ1" s="17"/>
      <c r="CK1" s="18"/>
      <c r="CL1" s="19"/>
      <c r="CM1" s="20"/>
      <c r="CO1" s="14"/>
      <c r="CP1" s="15" t="s">
        <v>53</v>
      </c>
      <c r="CQ1" s="16"/>
      <c r="CR1" s="17"/>
      <c r="CS1" s="17"/>
      <c r="CT1" s="18"/>
      <c r="CU1" s="19"/>
      <c r="CV1" s="20"/>
      <c r="CX1" s="14"/>
      <c r="CY1" s="15" t="s">
        <v>1</v>
      </c>
      <c r="CZ1" s="16"/>
      <c r="DA1" s="17"/>
      <c r="DB1" s="17"/>
      <c r="DC1" s="18"/>
      <c r="DD1" s="19"/>
      <c r="DE1" s="20"/>
    </row>
    <row r="2" spans="1:109" ht="13.5" thickBot="1" x14ac:dyDescent="0.25">
      <c r="A2" s="83" t="s">
        <v>54</v>
      </c>
      <c r="C2" s="85"/>
      <c r="D2" s="85"/>
      <c r="K2" s="83" t="s">
        <v>55</v>
      </c>
      <c r="M2" s="85"/>
      <c r="N2" s="85"/>
      <c r="P2" s="123"/>
      <c r="Q2" s="123"/>
      <c r="R2" s="94"/>
      <c r="V2" s="83" t="s">
        <v>56</v>
      </c>
      <c r="X2" s="85"/>
      <c r="Y2" s="85"/>
      <c r="AA2" s="94"/>
      <c r="AF2" s="83" t="s">
        <v>57</v>
      </c>
      <c r="AH2" s="85"/>
      <c r="AI2" s="85"/>
      <c r="AM2" s="89"/>
      <c r="AO2" s="83" t="s">
        <v>58</v>
      </c>
      <c r="AQ2" s="85"/>
      <c r="AR2" s="85"/>
      <c r="AW2" s="95">
        <v>1.0225</v>
      </c>
      <c r="AX2" s="83" t="s">
        <v>59</v>
      </c>
      <c r="AZ2" s="85"/>
      <c r="BA2" s="85"/>
      <c r="BE2" s="21">
        <v>1.0249999999999999</v>
      </c>
      <c r="BF2" s="22" t="s">
        <v>59</v>
      </c>
      <c r="BG2" s="23"/>
      <c r="BH2" s="24"/>
      <c r="BI2" s="24"/>
      <c r="BJ2" s="23"/>
      <c r="BK2" s="23"/>
      <c r="BL2" s="26"/>
      <c r="BN2" s="21">
        <v>1.02</v>
      </c>
      <c r="BO2" s="22" t="s">
        <v>60</v>
      </c>
      <c r="BP2" s="23"/>
      <c r="BQ2" s="24"/>
      <c r="BR2" s="24"/>
      <c r="BS2" s="25"/>
      <c r="BT2" s="23"/>
      <c r="BU2" s="26"/>
      <c r="BW2" s="21">
        <v>1.0089999999999999</v>
      </c>
      <c r="BX2" s="22" t="s">
        <v>61</v>
      </c>
      <c r="BY2" s="23"/>
      <c r="BZ2" s="24"/>
      <c r="CA2" s="24"/>
      <c r="CB2" s="25"/>
      <c r="CC2" s="23"/>
      <c r="CD2" s="26"/>
      <c r="CF2" s="21">
        <v>1.0349999999999999</v>
      </c>
      <c r="CG2" s="22" t="s">
        <v>62</v>
      </c>
      <c r="CH2" s="23"/>
      <c r="CI2" s="24"/>
      <c r="CJ2" s="24"/>
      <c r="CK2" s="25"/>
      <c r="CL2" s="23"/>
      <c r="CM2" s="26"/>
      <c r="CO2" s="21">
        <v>1.0349999999999999</v>
      </c>
      <c r="CP2" s="22" t="s">
        <v>63</v>
      </c>
      <c r="CQ2" s="23"/>
      <c r="CR2" s="24"/>
      <c r="CS2" s="24"/>
      <c r="CT2" s="25"/>
      <c r="CU2" s="23"/>
      <c r="CV2" s="26"/>
      <c r="CX2" s="21">
        <v>1.02</v>
      </c>
      <c r="CY2" s="22" t="s">
        <v>2</v>
      </c>
      <c r="CZ2" s="23"/>
      <c r="DA2" s="24"/>
      <c r="DB2" s="24"/>
      <c r="DC2" s="25"/>
      <c r="DD2" s="23"/>
      <c r="DE2" s="26"/>
    </row>
    <row r="3" spans="1:109" ht="22.5" x14ac:dyDescent="0.2">
      <c r="A3" s="27" t="s">
        <v>64</v>
      </c>
      <c r="B3" s="28"/>
      <c r="C3" s="119" t="s">
        <v>22</v>
      </c>
      <c r="D3" s="120"/>
      <c r="F3" s="96"/>
      <c r="K3" s="27"/>
      <c r="L3" s="28"/>
      <c r="M3" s="119" t="s">
        <v>3</v>
      </c>
      <c r="N3" s="120" t="s">
        <v>4</v>
      </c>
      <c r="P3" s="119" t="s">
        <v>3</v>
      </c>
      <c r="Q3" s="120" t="s">
        <v>4</v>
      </c>
      <c r="R3" s="97"/>
      <c r="V3" s="27"/>
      <c r="W3" s="28"/>
      <c r="X3" s="119" t="s">
        <v>3</v>
      </c>
      <c r="Y3" s="120" t="s">
        <v>4</v>
      </c>
      <c r="AA3" s="97"/>
      <c r="AF3" s="27"/>
      <c r="AG3" s="28"/>
      <c r="AH3" s="119" t="s">
        <v>3</v>
      </c>
      <c r="AI3" s="120" t="s">
        <v>4</v>
      </c>
      <c r="AM3" s="89"/>
      <c r="AO3" s="27"/>
      <c r="AP3" s="28"/>
      <c r="AQ3" s="119" t="s">
        <v>3</v>
      </c>
      <c r="AR3" s="120" t="s">
        <v>4</v>
      </c>
      <c r="AW3" s="90"/>
      <c r="AX3" s="27"/>
      <c r="AY3" s="28"/>
      <c r="AZ3" s="119" t="s">
        <v>3</v>
      </c>
      <c r="BA3" s="120" t="s">
        <v>4</v>
      </c>
      <c r="BE3" s="14"/>
      <c r="BF3" s="27"/>
      <c r="BG3" s="28"/>
      <c r="BH3" s="119" t="s">
        <v>3</v>
      </c>
      <c r="BI3" s="120" t="s">
        <v>4</v>
      </c>
      <c r="BJ3" s="23"/>
      <c r="BK3" s="23"/>
      <c r="BL3" s="26"/>
      <c r="BN3" s="14"/>
      <c r="BO3" s="27"/>
      <c r="BP3" s="28"/>
      <c r="BQ3" s="119" t="s">
        <v>3</v>
      </c>
      <c r="BR3" s="120" t="s">
        <v>4</v>
      </c>
      <c r="BS3" s="25"/>
      <c r="BT3" s="23"/>
      <c r="BU3" s="26"/>
      <c r="BW3" s="14"/>
      <c r="BX3" s="27"/>
      <c r="BY3" s="28"/>
      <c r="BZ3" s="119" t="s">
        <v>3</v>
      </c>
      <c r="CA3" s="120" t="s">
        <v>4</v>
      </c>
      <c r="CB3" s="25"/>
      <c r="CC3" s="23"/>
      <c r="CD3" s="26"/>
      <c r="CF3" s="14"/>
      <c r="CG3" s="27"/>
      <c r="CH3" s="28"/>
      <c r="CI3" s="119" t="s">
        <v>3</v>
      </c>
      <c r="CJ3" s="120" t="s">
        <v>4</v>
      </c>
      <c r="CK3" s="25"/>
      <c r="CL3" s="23"/>
      <c r="CM3" s="26"/>
      <c r="CO3" s="14"/>
      <c r="CP3" s="27"/>
      <c r="CQ3" s="28"/>
      <c r="CR3" s="119" t="s">
        <v>3</v>
      </c>
      <c r="CS3" s="120" t="s">
        <v>4</v>
      </c>
      <c r="CT3" s="25"/>
      <c r="CU3" s="23"/>
      <c r="CV3" s="26"/>
      <c r="CX3" s="14"/>
      <c r="CY3" s="27"/>
      <c r="CZ3" s="28"/>
      <c r="DA3" s="119" t="s">
        <v>3</v>
      </c>
      <c r="DB3" s="120" t="s">
        <v>4</v>
      </c>
      <c r="DC3" s="25"/>
      <c r="DD3" s="23"/>
      <c r="DE3" s="26"/>
    </row>
    <row r="4" spans="1:109" ht="18.75" thickBot="1" x14ac:dyDescent="0.25">
      <c r="A4" s="29" t="s">
        <v>65</v>
      </c>
      <c r="B4" s="30"/>
      <c r="C4" s="31">
        <v>14</v>
      </c>
      <c r="D4" s="32" t="s">
        <v>23</v>
      </c>
      <c r="F4" s="96"/>
      <c r="K4" s="29"/>
      <c r="L4" s="30"/>
      <c r="M4" s="30" t="s">
        <v>43</v>
      </c>
      <c r="N4" s="32"/>
      <c r="P4" s="31" t="s">
        <v>5</v>
      </c>
      <c r="Q4" s="32" t="s">
        <v>6</v>
      </c>
      <c r="R4" s="98"/>
      <c r="S4" s="33" t="s">
        <v>7</v>
      </c>
      <c r="T4" s="34" t="s">
        <v>8</v>
      </c>
      <c r="V4" s="29"/>
      <c r="W4" s="30"/>
      <c r="X4" s="31" t="s">
        <v>5</v>
      </c>
      <c r="Y4" s="32" t="s">
        <v>6</v>
      </c>
      <c r="AA4" s="98"/>
      <c r="AB4" s="33" t="s">
        <v>7</v>
      </c>
      <c r="AC4" s="34" t="s">
        <v>8</v>
      </c>
      <c r="AF4" s="29"/>
      <c r="AG4" s="30">
        <v>1.0149999999999999</v>
      </c>
      <c r="AH4" s="31" t="s">
        <v>5</v>
      </c>
      <c r="AI4" s="32" t="s">
        <v>6</v>
      </c>
      <c r="AK4" s="33" t="s">
        <v>7</v>
      </c>
      <c r="AL4" s="34" t="s">
        <v>8</v>
      </c>
      <c r="AM4" s="99"/>
      <c r="AO4" s="29"/>
      <c r="AP4" s="30">
        <v>1.0175000000000001</v>
      </c>
      <c r="AQ4" s="31" t="s">
        <v>5</v>
      </c>
      <c r="AR4" s="32" t="s">
        <v>6</v>
      </c>
      <c r="AT4" s="33" t="s">
        <v>7</v>
      </c>
      <c r="AU4" s="34" t="s">
        <v>8</v>
      </c>
      <c r="AW4" s="90"/>
      <c r="AX4" s="29"/>
      <c r="AY4" s="30">
        <v>1.0225</v>
      </c>
      <c r="AZ4" s="31" t="s">
        <v>5</v>
      </c>
      <c r="BA4" s="32" t="s">
        <v>6</v>
      </c>
      <c r="BC4" s="33" t="s">
        <v>7</v>
      </c>
      <c r="BD4" s="100" t="s">
        <v>8</v>
      </c>
      <c r="BE4" s="14"/>
      <c r="BF4" s="29"/>
      <c r="BG4" s="30">
        <f>+AY4+0.0025</f>
        <v>1.0249999999999999</v>
      </c>
      <c r="BH4" s="31" t="s">
        <v>5</v>
      </c>
      <c r="BI4" s="32" t="s">
        <v>6</v>
      </c>
      <c r="BJ4" s="23"/>
      <c r="BK4" s="33" t="s">
        <v>7</v>
      </c>
      <c r="BL4" s="34" t="s">
        <v>8</v>
      </c>
      <c r="BN4" s="14"/>
      <c r="BO4" s="29"/>
      <c r="BP4" s="30">
        <f>+BN2</f>
        <v>1.02</v>
      </c>
      <c r="BQ4" s="31" t="s">
        <v>5</v>
      </c>
      <c r="BR4" s="32" t="s">
        <v>6</v>
      </c>
      <c r="BS4" s="25"/>
      <c r="BT4" s="33" t="s">
        <v>7</v>
      </c>
      <c r="BU4" s="34" t="s">
        <v>8</v>
      </c>
      <c r="BW4" s="14"/>
      <c r="BX4" s="29"/>
      <c r="BY4" s="30">
        <f>+BW2</f>
        <v>1.0089999999999999</v>
      </c>
      <c r="BZ4" s="31" t="s">
        <v>5</v>
      </c>
      <c r="CA4" s="32" t="s">
        <v>6</v>
      </c>
      <c r="CB4" s="25"/>
      <c r="CC4" s="33" t="s">
        <v>7</v>
      </c>
      <c r="CD4" s="34" t="s">
        <v>8</v>
      </c>
      <c r="CF4" s="14"/>
      <c r="CG4" s="29"/>
      <c r="CH4" s="30">
        <f>+CF2</f>
        <v>1.0349999999999999</v>
      </c>
      <c r="CI4" s="31" t="s">
        <v>5</v>
      </c>
      <c r="CJ4" s="32" t="s">
        <v>6</v>
      </c>
      <c r="CK4" s="25"/>
      <c r="CL4" s="33" t="s">
        <v>7</v>
      </c>
      <c r="CM4" s="34" t="s">
        <v>8</v>
      </c>
      <c r="CO4" s="14"/>
      <c r="CP4" s="29"/>
      <c r="CQ4" s="30">
        <f>+CO2</f>
        <v>1.0349999999999999</v>
      </c>
      <c r="CR4" s="31" t="s">
        <v>5</v>
      </c>
      <c r="CS4" s="32" t="s">
        <v>6</v>
      </c>
      <c r="CT4" s="25"/>
      <c r="CU4" s="33" t="s">
        <v>7</v>
      </c>
      <c r="CV4" s="34" t="s">
        <v>8</v>
      </c>
      <c r="CX4" s="14"/>
      <c r="CY4" s="29"/>
      <c r="CZ4" s="30">
        <f>+CX2</f>
        <v>1.02</v>
      </c>
      <c r="DA4" s="31" t="s">
        <v>5</v>
      </c>
      <c r="DB4" s="32" t="s">
        <v>6</v>
      </c>
      <c r="DC4" s="25"/>
      <c r="DD4" s="33" t="s">
        <v>7</v>
      </c>
      <c r="DE4" s="34" t="s">
        <v>8</v>
      </c>
    </row>
    <row r="5" spans="1:109" ht="51" x14ac:dyDescent="0.2">
      <c r="A5" s="35" t="s">
        <v>9</v>
      </c>
      <c r="B5" s="36"/>
      <c r="C5" s="37">
        <v>97518.84878830277</v>
      </c>
      <c r="D5" s="38">
        <v>6965.6320563073405</v>
      </c>
      <c r="E5" s="101"/>
      <c r="F5" s="102"/>
      <c r="K5" s="35" t="s">
        <v>9</v>
      </c>
      <c r="L5" s="36"/>
      <c r="M5" s="37">
        <v>98494.04</v>
      </c>
      <c r="N5" s="38">
        <v>7035.29</v>
      </c>
      <c r="P5" s="37">
        <f>+Q5*14</f>
        <v>98494.06</v>
      </c>
      <c r="Q5" s="38">
        <f>ROUND(+M5/14,2)</f>
        <v>7035.29</v>
      </c>
      <c r="R5" s="102"/>
      <c r="S5" s="37">
        <f>+Q5*12</f>
        <v>84423.48</v>
      </c>
      <c r="T5" s="38">
        <f>+Q5*2</f>
        <v>14070.58</v>
      </c>
      <c r="U5" s="103"/>
      <c r="V5" s="35" t="s">
        <v>9</v>
      </c>
      <c r="W5" s="36"/>
      <c r="X5" s="37">
        <f>+Y5*14</f>
        <v>99479.1</v>
      </c>
      <c r="Y5" s="38">
        <f>ROUNDUP(P5*1.01/14,2)</f>
        <v>7105.6500000000005</v>
      </c>
      <c r="Z5" s="103"/>
      <c r="AA5" s="102"/>
      <c r="AB5" s="37">
        <f>+Y5*12</f>
        <v>85267.8</v>
      </c>
      <c r="AC5" s="38">
        <f>+Y5*2</f>
        <v>14211.300000000001</v>
      </c>
      <c r="AD5" s="104"/>
      <c r="AE5" s="104"/>
      <c r="AF5" s="35" t="s">
        <v>9</v>
      </c>
      <c r="AG5" s="36"/>
      <c r="AH5" s="37">
        <f>+AI5*14</f>
        <v>100971.36</v>
      </c>
      <c r="AI5" s="38">
        <f>ROUNDUP(X5*$AG$4/14,2)</f>
        <v>7212.24</v>
      </c>
      <c r="AJ5" s="105"/>
      <c r="AK5" s="37">
        <f>+AI5*12</f>
        <v>86546.880000000005</v>
      </c>
      <c r="AL5" s="38">
        <f>+AI5*2</f>
        <v>14424.48</v>
      </c>
      <c r="AM5" s="106"/>
      <c r="AO5" s="35" t="s">
        <v>9</v>
      </c>
      <c r="AP5" s="36"/>
      <c r="AQ5" s="37">
        <f>+AR5*14</f>
        <v>101220</v>
      </c>
      <c r="AR5" s="38">
        <f>ROUNDUP(X5*$AP$4/14,2)</f>
        <v>7230</v>
      </c>
      <c r="AS5" s="105"/>
      <c r="AT5" s="37">
        <f>+AR5*12</f>
        <v>86760</v>
      </c>
      <c r="AU5" s="38">
        <f>+AR5*2</f>
        <v>14460</v>
      </c>
      <c r="AV5" s="107"/>
      <c r="AW5" s="90"/>
      <c r="AX5" s="35" t="s">
        <v>9</v>
      </c>
      <c r="AY5" s="36"/>
      <c r="AZ5" s="37">
        <f>+BA5*14</f>
        <v>103497.52</v>
      </c>
      <c r="BA5" s="38">
        <f>ROUNDUP(AQ5*$AY$4/14,2)</f>
        <v>7392.68</v>
      </c>
      <c r="BB5" s="105"/>
      <c r="BC5" s="37">
        <f>+BA5*12</f>
        <v>88712.16</v>
      </c>
      <c r="BD5" s="108">
        <f>+BA5*2</f>
        <v>14785.36</v>
      </c>
      <c r="BE5" s="14"/>
      <c r="BF5" s="35" t="s">
        <v>9</v>
      </c>
      <c r="BG5" s="36"/>
      <c r="BH5" s="37">
        <f t="shared" ref="BH5:BH12" si="0">+BI5*14</f>
        <v>103750.5</v>
      </c>
      <c r="BI5" s="38">
        <v>7410.75</v>
      </c>
      <c r="BJ5" s="109"/>
      <c r="BK5" s="37">
        <f t="shared" ref="BK5:BK12" si="1">+BI5*12</f>
        <v>88929</v>
      </c>
      <c r="BL5" s="38">
        <f t="shared" ref="BL5:BL12" si="2">+BI5*2</f>
        <v>14821.5</v>
      </c>
      <c r="BN5" s="14"/>
      <c r="BO5" s="35" t="s">
        <v>9</v>
      </c>
      <c r="BP5" s="36"/>
      <c r="BQ5" s="37">
        <f t="shared" ref="BQ5:BQ12" si="3">+BR5*14</f>
        <v>105825.58</v>
      </c>
      <c r="BR5" s="38">
        <f t="shared" ref="BR5:BR11" si="4">ROUNDUP(BH5*BP$4/14,2)</f>
        <v>7558.97</v>
      </c>
      <c r="BS5" s="25">
        <f>+BR5/BI5-1</f>
        <v>2.0000674695543674E-2</v>
      </c>
      <c r="BT5" s="37">
        <f t="shared" ref="BT5:BT12" si="5">+BR5*12</f>
        <v>90707.64</v>
      </c>
      <c r="BU5" s="38">
        <f t="shared" ref="BU5:BU12" si="6">+BR5*2</f>
        <v>15117.94</v>
      </c>
      <c r="BW5" s="14"/>
      <c r="BX5" s="35" t="s">
        <v>9</v>
      </c>
      <c r="BY5" s="36"/>
      <c r="BZ5" s="37">
        <f t="shared" ref="BZ5:BZ12" si="7">+CA5*14</f>
        <v>106778.14</v>
      </c>
      <c r="CA5" s="38">
        <f t="shared" ref="CA5:CA11" si="8">ROUNDUP(BQ5*BY$4/14,2)</f>
        <v>7627.01</v>
      </c>
      <c r="CB5" s="25">
        <f>+CA5/BR5-1</f>
        <v>9.0012263575593998E-3</v>
      </c>
      <c r="CC5" s="37">
        <f t="shared" ref="CC5:CC12" si="9">+CA5*12</f>
        <v>91524.12</v>
      </c>
      <c r="CD5" s="38">
        <f t="shared" ref="CD5:CD12" si="10">+CA5*2</f>
        <v>15254.02</v>
      </c>
      <c r="CF5" s="14"/>
      <c r="CG5" s="118" t="s">
        <v>9</v>
      </c>
      <c r="CH5" s="36"/>
      <c r="CI5" s="37">
        <f t="shared" ref="CI5:CI12" si="11">+CJ5*14</f>
        <v>110515.44</v>
      </c>
      <c r="CJ5" s="38">
        <f t="shared" ref="CJ5:CJ11" si="12">ROUNDUP(BZ5*CH$4/14,2)</f>
        <v>7893.96</v>
      </c>
      <c r="CK5" s="25">
        <f>+CJ5/CA5-1</f>
        <v>3.5000609675351235E-2</v>
      </c>
      <c r="CL5" s="37">
        <f t="shared" ref="CL5:CL12" si="13">+CJ5*12</f>
        <v>94727.52</v>
      </c>
      <c r="CM5" s="38">
        <f t="shared" ref="CM5:CM12" si="14">+CJ5*2</f>
        <v>15787.92</v>
      </c>
      <c r="CO5" s="14"/>
      <c r="CP5" s="35" t="s">
        <v>9</v>
      </c>
      <c r="CQ5" s="36"/>
      <c r="CR5" s="37">
        <f t="shared" ref="CR5:CR12" si="15">+CS5*14</f>
        <v>114383.5</v>
      </c>
      <c r="CS5" s="38">
        <f t="shared" ref="CS5:CS11" si="16">ROUNDUP(CI5*CQ$4/14,2)</f>
        <v>8170.25</v>
      </c>
      <c r="CT5" s="25">
        <f>+CS5/CJ5-1</f>
        <v>3.5000177350784645E-2</v>
      </c>
      <c r="CU5" s="37">
        <f t="shared" ref="CU5:CU12" si="17">+CS5*12</f>
        <v>98043</v>
      </c>
      <c r="CV5" s="38">
        <f t="shared" ref="CV5:CV12" si="18">+CS5*2</f>
        <v>16340.5</v>
      </c>
      <c r="CX5" s="14"/>
      <c r="CY5" s="35" t="s">
        <v>9</v>
      </c>
      <c r="CZ5" s="36"/>
      <c r="DA5" s="37">
        <f t="shared" ref="DA5:DA12" si="19">+DB5*14</f>
        <v>116671.23999999999</v>
      </c>
      <c r="DB5" s="38">
        <f t="shared" ref="DB5:DB11" si="20">ROUNDUP(CR5*CZ$4/14,2)</f>
        <v>8333.66</v>
      </c>
      <c r="DC5" s="25">
        <f>+DB5/CS5-1</f>
        <v>2.0000611976377591E-2</v>
      </c>
      <c r="DD5" s="37">
        <f t="shared" ref="DD5:DD12" si="21">+DB5*12</f>
        <v>100003.92</v>
      </c>
      <c r="DE5" s="38">
        <f t="shared" ref="DE5:DE12" si="22">+DB5*2</f>
        <v>16667.32</v>
      </c>
    </row>
    <row r="6" spans="1:109" ht="51" x14ac:dyDescent="0.2">
      <c r="A6" s="35" t="s">
        <v>10</v>
      </c>
      <c r="B6" s="36"/>
      <c r="C6" s="39">
        <v>91571.618595442284</v>
      </c>
      <c r="D6" s="40">
        <v>6540.8298996744488</v>
      </c>
      <c r="E6" s="101"/>
      <c r="F6" s="102"/>
      <c r="K6" s="35" t="s">
        <v>10</v>
      </c>
      <c r="L6" s="36"/>
      <c r="M6" s="39">
        <v>92487.34</v>
      </c>
      <c r="N6" s="40">
        <v>6606.24</v>
      </c>
      <c r="P6" s="39">
        <f t="shared" ref="P6:P13" si="23">+Q6*14</f>
        <v>92487.360000000001</v>
      </c>
      <c r="Q6" s="38">
        <f t="shared" ref="Q6:Q13" si="24">ROUND(+M6/14,2)</f>
        <v>6606.24</v>
      </c>
      <c r="R6" s="102"/>
      <c r="S6" s="37">
        <f t="shared" ref="S6:S13" si="25">+Q6*12</f>
        <v>79274.880000000005</v>
      </c>
      <c r="T6" s="38">
        <f t="shared" ref="T6:T13" si="26">+Q6*2</f>
        <v>13212.48</v>
      </c>
      <c r="U6" s="103"/>
      <c r="V6" s="35" t="s">
        <v>10</v>
      </c>
      <c r="W6" s="36"/>
      <c r="X6" s="39">
        <f t="shared" ref="X6:X13" si="27">+Y6*14</f>
        <v>93412.340000000011</v>
      </c>
      <c r="Y6" s="40">
        <f t="shared" ref="Y6:Y13" si="28">ROUNDUP(P6*1.01/14,2)</f>
        <v>6672.31</v>
      </c>
      <c r="Z6" s="103"/>
      <c r="AA6" s="102"/>
      <c r="AB6" s="37">
        <f t="shared" ref="AB6:AB13" si="29">+Y6*12</f>
        <v>80067.72</v>
      </c>
      <c r="AC6" s="38">
        <f t="shared" ref="AC6:AC13" si="30">+Y6*2</f>
        <v>13344.62</v>
      </c>
      <c r="AD6" s="104"/>
      <c r="AE6" s="104"/>
      <c r="AF6" s="35" t="s">
        <v>10</v>
      </c>
      <c r="AG6" s="36"/>
      <c r="AH6" s="39">
        <f t="shared" ref="AH6:AH13" si="31">+AI6*14</f>
        <v>94813.6</v>
      </c>
      <c r="AI6" s="40">
        <f t="shared" ref="AI6:AI13" si="32">ROUNDUP(X6*$AG$4/14,2)</f>
        <v>6772.4000000000005</v>
      </c>
      <c r="AJ6" s="103"/>
      <c r="AK6" s="37">
        <f t="shared" ref="AK6:AK13" si="33">+AI6*12</f>
        <v>81268.800000000003</v>
      </c>
      <c r="AL6" s="38">
        <f t="shared" ref="AL6:AL13" si="34">+AI6*2</f>
        <v>13544.800000000001</v>
      </c>
      <c r="AM6" s="106"/>
      <c r="AO6" s="35" t="s">
        <v>10</v>
      </c>
      <c r="AP6" s="36"/>
      <c r="AQ6" s="39">
        <f t="shared" ref="AQ6:AQ13" si="35">+AR6*14</f>
        <v>95047.12</v>
      </c>
      <c r="AR6" s="40">
        <f t="shared" ref="AR6:AR13" si="36">ROUNDUP(X6*$AP$4/14,2)</f>
        <v>6789.08</v>
      </c>
      <c r="AS6" s="105"/>
      <c r="AT6" s="37">
        <f t="shared" ref="AT6:AT13" si="37">+AR6*12</f>
        <v>81468.959999999992</v>
      </c>
      <c r="AU6" s="38">
        <f t="shared" ref="AU6:AU13" si="38">+AR6*2</f>
        <v>13578.16</v>
      </c>
      <c r="AV6" s="107"/>
      <c r="AW6" s="90"/>
      <c r="AX6" s="35" t="s">
        <v>10</v>
      </c>
      <c r="AY6" s="36"/>
      <c r="AZ6" s="39">
        <f t="shared" ref="AZ6:AZ13" si="39">+BA6*14</f>
        <v>97185.760000000009</v>
      </c>
      <c r="BA6" s="40">
        <f t="shared" ref="BA6:BA13" si="40">ROUNDUP(AQ6*$AY$4/14,2)</f>
        <v>6941.84</v>
      </c>
      <c r="BB6" s="105"/>
      <c r="BC6" s="37">
        <f t="shared" ref="BC6:BC13" si="41">+BA6*12</f>
        <v>83302.080000000002</v>
      </c>
      <c r="BD6" s="108">
        <f t="shared" ref="BD6:BD13" si="42">+BA6*2</f>
        <v>13883.68</v>
      </c>
      <c r="BE6" s="14"/>
      <c r="BF6" s="35" t="s">
        <v>10</v>
      </c>
      <c r="BG6" s="36"/>
      <c r="BH6" s="39">
        <f t="shared" si="0"/>
        <v>97423.340000000011</v>
      </c>
      <c r="BI6" s="40">
        <v>6958.81</v>
      </c>
      <c r="BJ6" s="109"/>
      <c r="BK6" s="37">
        <f t="shared" si="1"/>
        <v>83505.72</v>
      </c>
      <c r="BL6" s="38">
        <f t="shared" si="2"/>
        <v>13917.62</v>
      </c>
      <c r="BN6" s="14"/>
      <c r="BO6" s="35" t="s">
        <v>10</v>
      </c>
      <c r="BP6" s="36"/>
      <c r="BQ6" s="39">
        <f t="shared" si="3"/>
        <v>99371.86</v>
      </c>
      <c r="BR6" s="40">
        <f t="shared" si="4"/>
        <v>7097.99</v>
      </c>
      <c r="BS6" s="25">
        <f t="shared" ref="BS6:BS13" si="43">+BR6/BI6-1</f>
        <v>2.0000546070376934E-2</v>
      </c>
      <c r="BT6" s="37">
        <f t="shared" si="5"/>
        <v>85175.88</v>
      </c>
      <c r="BU6" s="38">
        <f t="shared" si="6"/>
        <v>14195.98</v>
      </c>
      <c r="BW6" s="14"/>
      <c r="BX6" s="35" t="s">
        <v>10</v>
      </c>
      <c r="BY6" s="36"/>
      <c r="BZ6" s="39">
        <f t="shared" si="7"/>
        <v>100266.32</v>
      </c>
      <c r="CA6" s="40">
        <f t="shared" si="8"/>
        <v>7161.88</v>
      </c>
      <c r="CB6" s="25">
        <f t="shared" ref="CB6:CB13" si="44">+CA6/BR6-1</f>
        <v>9.0011397592839604E-3</v>
      </c>
      <c r="CC6" s="37">
        <f t="shared" si="9"/>
        <v>85942.56</v>
      </c>
      <c r="CD6" s="38">
        <f t="shared" si="10"/>
        <v>14323.76</v>
      </c>
      <c r="CF6" s="14"/>
      <c r="CG6" s="118" t="s">
        <v>10</v>
      </c>
      <c r="CH6" s="36"/>
      <c r="CI6" s="39">
        <f t="shared" si="11"/>
        <v>103775.7</v>
      </c>
      <c r="CJ6" s="40">
        <f t="shared" si="12"/>
        <v>7412.55</v>
      </c>
      <c r="CK6" s="25">
        <f t="shared" ref="CK6:CK13" si="45">+CJ6/CA6-1</f>
        <v>3.5000586438197701E-2</v>
      </c>
      <c r="CL6" s="37">
        <f t="shared" si="13"/>
        <v>88950.6</v>
      </c>
      <c r="CM6" s="38">
        <f t="shared" si="14"/>
        <v>14825.1</v>
      </c>
      <c r="CO6" s="14"/>
      <c r="CP6" s="35" t="s">
        <v>10</v>
      </c>
      <c r="CQ6" s="36"/>
      <c r="CR6" s="39">
        <f t="shared" si="15"/>
        <v>107407.86</v>
      </c>
      <c r="CS6" s="40">
        <f t="shared" si="16"/>
        <v>7671.99</v>
      </c>
      <c r="CT6" s="25">
        <f t="shared" ref="CT6:CT13" si="46">+CS6/CJ6-1</f>
        <v>3.5000101179755827E-2</v>
      </c>
      <c r="CU6" s="37">
        <f t="shared" si="17"/>
        <v>92063.88</v>
      </c>
      <c r="CV6" s="38">
        <f t="shared" si="18"/>
        <v>15343.98</v>
      </c>
      <c r="CX6" s="14"/>
      <c r="CY6" s="35" t="s">
        <v>10</v>
      </c>
      <c r="CZ6" s="36"/>
      <c r="DA6" s="39">
        <f t="shared" si="19"/>
        <v>109556.02</v>
      </c>
      <c r="DB6" s="40">
        <f t="shared" si="20"/>
        <v>7825.43</v>
      </c>
      <c r="DC6" s="25">
        <f t="shared" ref="DC6:DC13" si="47">+DB6/CS6-1</f>
        <v>2.0000026068855759E-2</v>
      </c>
      <c r="DD6" s="37">
        <f t="shared" si="21"/>
        <v>93905.16</v>
      </c>
      <c r="DE6" s="38">
        <f t="shared" si="22"/>
        <v>15650.86</v>
      </c>
    </row>
    <row r="7" spans="1:109" ht="38.25" x14ac:dyDescent="0.2">
      <c r="A7" s="35" t="s">
        <v>11</v>
      </c>
      <c r="B7" s="36"/>
      <c r="C7" s="39">
        <v>86930.035561079378</v>
      </c>
      <c r="D7" s="40">
        <v>6209.2882543628129</v>
      </c>
      <c r="E7" s="101"/>
      <c r="F7" s="102"/>
      <c r="K7" s="35" t="s">
        <v>11</v>
      </c>
      <c r="L7" s="36"/>
      <c r="M7" s="39">
        <v>87799.34</v>
      </c>
      <c r="N7" s="40">
        <v>6271.38</v>
      </c>
      <c r="P7" s="39">
        <f t="shared" si="23"/>
        <v>87799.32</v>
      </c>
      <c r="Q7" s="38">
        <f t="shared" si="24"/>
        <v>6271.38</v>
      </c>
      <c r="R7" s="102"/>
      <c r="S7" s="37">
        <f t="shared" si="25"/>
        <v>75256.56</v>
      </c>
      <c r="T7" s="38">
        <f t="shared" si="26"/>
        <v>12542.76</v>
      </c>
      <c r="U7" s="103"/>
      <c r="V7" s="35" t="s">
        <v>11</v>
      </c>
      <c r="W7" s="36"/>
      <c r="X7" s="39">
        <f t="shared" si="27"/>
        <v>88677.400000000009</v>
      </c>
      <c r="Y7" s="40">
        <f t="shared" si="28"/>
        <v>6334.1</v>
      </c>
      <c r="Z7" s="103"/>
      <c r="AA7" s="102"/>
      <c r="AB7" s="37">
        <f t="shared" si="29"/>
        <v>76009.200000000012</v>
      </c>
      <c r="AC7" s="38">
        <f t="shared" si="30"/>
        <v>12668.2</v>
      </c>
      <c r="AD7" s="104"/>
      <c r="AE7" s="104"/>
      <c r="AF7" s="35" t="s">
        <v>11</v>
      </c>
      <c r="AG7" s="36"/>
      <c r="AH7" s="39">
        <f t="shared" si="31"/>
        <v>90007.679999999993</v>
      </c>
      <c r="AI7" s="40">
        <f t="shared" si="32"/>
        <v>6429.12</v>
      </c>
      <c r="AJ7" s="103"/>
      <c r="AK7" s="37">
        <f t="shared" si="33"/>
        <v>77149.440000000002</v>
      </c>
      <c r="AL7" s="38">
        <f t="shared" si="34"/>
        <v>12858.24</v>
      </c>
      <c r="AM7" s="106"/>
      <c r="AO7" s="35" t="s">
        <v>11</v>
      </c>
      <c r="AP7" s="36"/>
      <c r="AQ7" s="39">
        <f t="shared" si="35"/>
        <v>90229.440000000002</v>
      </c>
      <c r="AR7" s="40">
        <f>ROUNDUP(X7*$AP$4/14,2)+0.01</f>
        <v>6444.96</v>
      </c>
      <c r="AS7" s="105"/>
      <c r="AT7" s="37">
        <f t="shared" si="37"/>
        <v>77339.520000000004</v>
      </c>
      <c r="AU7" s="38">
        <f t="shared" si="38"/>
        <v>12889.92</v>
      </c>
      <c r="AV7" s="107"/>
      <c r="AW7" s="90"/>
      <c r="AX7" s="35" t="s">
        <v>11</v>
      </c>
      <c r="AY7" s="36"/>
      <c r="AZ7" s="39">
        <f t="shared" si="39"/>
        <v>92259.72</v>
      </c>
      <c r="BA7" s="40">
        <f t="shared" si="40"/>
        <v>6589.9800000000005</v>
      </c>
      <c r="BB7" s="105"/>
      <c r="BC7" s="37">
        <f t="shared" si="41"/>
        <v>79079.760000000009</v>
      </c>
      <c r="BD7" s="108">
        <f t="shared" si="42"/>
        <v>13179.960000000001</v>
      </c>
      <c r="BE7" s="14"/>
      <c r="BF7" s="35" t="s">
        <v>11</v>
      </c>
      <c r="BG7" s="36"/>
      <c r="BH7" s="39">
        <f t="shared" si="0"/>
        <v>92485.260000000009</v>
      </c>
      <c r="BI7" s="40">
        <v>6606.09</v>
      </c>
      <c r="BJ7" s="109"/>
      <c r="BK7" s="37">
        <f t="shared" si="1"/>
        <v>79273.08</v>
      </c>
      <c r="BL7" s="38">
        <f t="shared" si="2"/>
        <v>13212.18</v>
      </c>
      <c r="BN7" s="14"/>
      <c r="BO7" s="35" t="s">
        <v>11</v>
      </c>
      <c r="BP7" s="36"/>
      <c r="BQ7" s="39">
        <f t="shared" si="3"/>
        <v>94335.08</v>
      </c>
      <c r="BR7" s="40">
        <f t="shared" si="4"/>
        <v>6738.22</v>
      </c>
      <c r="BS7" s="25">
        <f t="shared" si="43"/>
        <v>2.0001241278880588E-2</v>
      </c>
      <c r="BT7" s="37">
        <f t="shared" si="5"/>
        <v>80858.64</v>
      </c>
      <c r="BU7" s="38">
        <f t="shared" si="6"/>
        <v>13476.44</v>
      </c>
      <c r="BW7" s="14"/>
      <c r="BX7" s="35" t="s">
        <v>11</v>
      </c>
      <c r="BY7" s="36"/>
      <c r="BZ7" s="39">
        <f t="shared" si="7"/>
        <v>95184.18</v>
      </c>
      <c r="CA7" s="40">
        <f t="shared" si="8"/>
        <v>6798.87</v>
      </c>
      <c r="CB7" s="25">
        <f t="shared" si="44"/>
        <v>9.000893411019506E-3</v>
      </c>
      <c r="CC7" s="37">
        <f t="shared" si="9"/>
        <v>81586.44</v>
      </c>
      <c r="CD7" s="38">
        <f t="shared" si="10"/>
        <v>13597.74</v>
      </c>
      <c r="CF7" s="14"/>
      <c r="CG7" s="118" t="s">
        <v>11</v>
      </c>
      <c r="CH7" s="36"/>
      <c r="CI7" s="39">
        <f t="shared" si="11"/>
        <v>98515.760000000009</v>
      </c>
      <c r="CJ7" s="40">
        <f t="shared" si="12"/>
        <v>7036.84</v>
      </c>
      <c r="CK7" s="25">
        <f t="shared" si="45"/>
        <v>3.5001404645183642E-2</v>
      </c>
      <c r="CL7" s="37">
        <f t="shared" si="13"/>
        <v>84442.08</v>
      </c>
      <c r="CM7" s="38">
        <f t="shared" si="14"/>
        <v>14073.68</v>
      </c>
      <c r="CO7" s="14"/>
      <c r="CP7" s="35" t="s">
        <v>11</v>
      </c>
      <c r="CQ7" s="36"/>
      <c r="CR7" s="39">
        <f t="shared" si="15"/>
        <v>101963.82</v>
      </c>
      <c r="CS7" s="40">
        <f t="shared" si="16"/>
        <v>7283.13</v>
      </c>
      <c r="CT7" s="25">
        <f t="shared" si="46"/>
        <v>3.5000085265545433E-2</v>
      </c>
      <c r="CU7" s="37">
        <f t="shared" si="17"/>
        <v>87397.56</v>
      </c>
      <c r="CV7" s="38">
        <f t="shared" si="18"/>
        <v>14566.26</v>
      </c>
      <c r="CX7" s="14"/>
      <c r="CY7" s="35" t="s">
        <v>11</v>
      </c>
      <c r="CZ7" s="36"/>
      <c r="DA7" s="39">
        <f t="shared" si="19"/>
        <v>104003.2</v>
      </c>
      <c r="DB7" s="40">
        <f t="shared" si="20"/>
        <v>7428.8</v>
      </c>
      <c r="DC7" s="25">
        <f t="shared" si="47"/>
        <v>2.0001016046672149E-2</v>
      </c>
      <c r="DD7" s="37">
        <f t="shared" si="21"/>
        <v>89145.600000000006</v>
      </c>
      <c r="DE7" s="38">
        <f t="shared" si="22"/>
        <v>14857.6</v>
      </c>
    </row>
    <row r="8" spans="1:109" ht="51" x14ac:dyDescent="0.2">
      <c r="A8" s="35" t="s">
        <v>12</v>
      </c>
      <c r="B8" s="36"/>
      <c r="C8" s="39">
        <v>78673.828773151632</v>
      </c>
      <c r="D8" s="40">
        <v>5619.5591980822592</v>
      </c>
      <c r="E8" s="101"/>
      <c r="F8" s="102"/>
      <c r="K8" s="35" t="s">
        <v>12</v>
      </c>
      <c r="L8" s="36"/>
      <c r="M8" s="39">
        <v>79460.570000000007</v>
      </c>
      <c r="N8" s="40">
        <v>5675.76</v>
      </c>
      <c r="P8" s="39">
        <f t="shared" si="23"/>
        <v>79460.639999999999</v>
      </c>
      <c r="Q8" s="38">
        <f t="shared" si="24"/>
        <v>5675.76</v>
      </c>
      <c r="R8" s="102"/>
      <c r="S8" s="37">
        <f t="shared" si="25"/>
        <v>68109.119999999995</v>
      </c>
      <c r="T8" s="38">
        <f t="shared" si="26"/>
        <v>11351.52</v>
      </c>
      <c r="U8" s="103"/>
      <c r="V8" s="35" t="s">
        <v>12</v>
      </c>
      <c r="W8" s="36"/>
      <c r="X8" s="39">
        <f t="shared" si="27"/>
        <v>80255.28</v>
      </c>
      <c r="Y8" s="40">
        <f t="shared" si="28"/>
        <v>5732.52</v>
      </c>
      <c r="Z8" s="103"/>
      <c r="AA8" s="102"/>
      <c r="AB8" s="37">
        <f t="shared" si="29"/>
        <v>68790.240000000005</v>
      </c>
      <c r="AC8" s="38">
        <f t="shared" si="30"/>
        <v>11465.04</v>
      </c>
      <c r="AD8" s="104"/>
      <c r="AE8" s="104"/>
      <c r="AF8" s="35" t="s">
        <v>12</v>
      </c>
      <c r="AG8" s="36"/>
      <c r="AH8" s="39">
        <f t="shared" si="31"/>
        <v>81459.14</v>
      </c>
      <c r="AI8" s="40">
        <f t="shared" si="32"/>
        <v>5818.51</v>
      </c>
      <c r="AJ8" s="103"/>
      <c r="AK8" s="37">
        <f t="shared" si="33"/>
        <v>69822.12</v>
      </c>
      <c r="AL8" s="38">
        <f t="shared" si="34"/>
        <v>11637.02</v>
      </c>
      <c r="AM8" s="106"/>
      <c r="AO8" s="35" t="s">
        <v>12</v>
      </c>
      <c r="AP8" s="36"/>
      <c r="AQ8" s="39">
        <f t="shared" si="35"/>
        <v>81659.760000000009</v>
      </c>
      <c r="AR8" s="40">
        <f t="shared" si="36"/>
        <v>5832.84</v>
      </c>
      <c r="AS8" s="105"/>
      <c r="AT8" s="37">
        <f t="shared" si="37"/>
        <v>69994.080000000002</v>
      </c>
      <c r="AU8" s="38">
        <f t="shared" si="38"/>
        <v>11665.68</v>
      </c>
      <c r="AV8" s="107"/>
      <c r="AW8" s="90"/>
      <c r="AX8" s="35" t="s">
        <v>12</v>
      </c>
      <c r="AY8" s="36"/>
      <c r="AZ8" s="39">
        <f t="shared" si="39"/>
        <v>83497.119999999995</v>
      </c>
      <c r="BA8" s="40">
        <f t="shared" si="40"/>
        <v>5964.08</v>
      </c>
      <c r="BB8" s="105"/>
      <c r="BC8" s="37">
        <f t="shared" si="41"/>
        <v>71568.959999999992</v>
      </c>
      <c r="BD8" s="108">
        <f t="shared" si="42"/>
        <v>11928.16</v>
      </c>
      <c r="BE8" s="14"/>
      <c r="BF8" s="35" t="s">
        <v>12</v>
      </c>
      <c r="BG8" s="36"/>
      <c r="BH8" s="39">
        <f t="shared" si="0"/>
        <v>83701.38</v>
      </c>
      <c r="BI8" s="40">
        <v>5978.67</v>
      </c>
      <c r="BJ8" s="109"/>
      <c r="BK8" s="37">
        <f t="shared" si="1"/>
        <v>71744.040000000008</v>
      </c>
      <c r="BL8" s="38">
        <f t="shared" si="2"/>
        <v>11957.34</v>
      </c>
      <c r="BN8" s="14"/>
      <c r="BO8" s="35" t="s">
        <v>12</v>
      </c>
      <c r="BP8" s="36"/>
      <c r="BQ8" s="39">
        <f t="shared" si="3"/>
        <v>85375.5</v>
      </c>
      <c r="BR8" s="40">
        <f t="shared" si="4"/>
        <v>6098.25</v>
      </c>
      <c r="BS8" s="25">
        <f t="shared" si="43"/>
        <v>2.0001103924451424E-2</v>
      </c>
      <c r="BT8" s="37">
        <f t="shared" si="5"/>
        <v>73179</v>
      </c>
      <c r="BU8" s="38">
        <f t="shared" si="6"/>
        <v>12196.5</v>
      </c>
      <c r="BW8" s="14"/>
      <c r="BX8" s="35" t="s">
        <v>12</v>
      </c>
      <c r="BY8" s="36"/>
      <c r="BZ8" s="39">
        <f t="shared" si="7"/>
        <v>86143.96</v>
      </c>
      <c r="CA8" s="40">
        <f t="shared" si="8"/>
        <v>6153.14</v>
      </c>
      <c r="CB8" s="25">
        <f t="shared" si="44"/>
        <v>9.00094289345299E-3</v>
      </c>
      <c r="CC8" s="37">
        <f t="shared" si="9"/>
        <v>73837.680000000008</v>
      </c>
      <c r="CD8" s="38">
        <f t="shared" si="10"/>
        <v>12306.28</v>
      </c>
      <c r="CF8" s="14"/>
      <c r="CG8" s="118" t="s">
        <v>12</v>
      </c>
      <c r="CH8" s="36"/>
      <c r="CI8" s="39">
        <f t="shared" si="11"/>
        <v>89159</v>
      </c>
      <c r="CJ8" s="40">
        <f t="shared" si="12"/>
        <v>6368.5</v>
      </c>
      <c r="CK8" s="25">
        <f t="shared" si="45"/>
        <v>3.5000016251864885E-2</v>
      </c>
      <c r="CL8" s="37">
        <f t="shared" si="13"/>
        <v>76422</v>
      </c>
      <c r="CM8" s="38">
        <f t="shared" si="14"/>
        <v>12737</v>
      </c>
      <c r="CO8" s="14"/>
      <c r="CP8" s="35" t="s">
        <v>12</v>
      </c>
      <c r="CQ8" s="36"/>
      <c r="CR8" s="39">
        <f t="shared" si="15"/>
        <v>92279.6</v>
      </c>
      <c r="CS8" s="40">
        <f t="shared" si="16"/>
        <v>6591.4000000000005</v>
      </c>
      <c r="CT8" s="25">
        <f t="shared" si="46"/>
        <v>3.5000392557117177E-2</v>
      </c>
      <c r="CU8" s="37">
        <f t="shared" si="17"/>
        <v>79096.800000000003</v>
      </c>
      <c r="CV8" s="38">
        <f t="shared" si="18"/>
        <v>13182.800000000001</v>
      </c>
      <c r="CX8" s="14"/>
      <c r="CY8" s="35" t="s">
        <v>12</v>
      </c>
      <c r="CZ8" s="36"/>
      <c r="DA8" s="39">
        <f t="shared" si="19"/>
        <v>94125.22</v>
      </c>
      <c r="DB8" s="40">
        <f t="shared" si="20"/>
        <v>6723.2300000000005</v>
      </c>
      <c r="DC8" s="25">
        <f t="shared" si="47"/>
        <v>2.0000303425675936E-2</v>
      </c>
      <c r="DD8" s="37">
        <f t="shared" si="21"/>
        <v>80678.760000000009</v>
      </c>
      <c r="DE8" s="38">
        <f t="shared" si="22"/>
        <v>13446.460000000001</v>
      </c>
    </row>
    <row r="9" spans="1:109" ht="38.25" x14ac:dyDescent="0.2">
      <c r="A9" s="35" t="s">
        <v>13</v>
      </c>
      <c r="B9" s="36"/>
      <c r="C9" s="39">
        <v>67087.033783000006</v>
      </c>
      <c r="D9" s="40">
        <v>4791.9309845000007</v>
      </c>
      <c r="E9" s="101"/>
      <c r="F9" s="102"/>
      <c r="K9" s="35" t="s">
        <v>13</v>
      </c>
      <c r="L9" s="36"/>
      <c r="M9" s="39">
        <v>67757.899999999994</v>
      </c>
      <c r="N9" s="40">
        <v>4839.8500000000004</v>
      </c>
      <c r="P9" s="39">
        <f t="shared" si="23"/>
        <v>67757.900000000009</v>
      </c>
      <c r="Q9" s="38">
        <f t="shared" si="24"/>
        <v>4839.8500000000004</v>
      </c>
      <c r="R9" s="102"/>
      <c r="S9" s="37">
        <f t="shared" si="25"/>
        <v>58078.200000000004</v>
      </c>
      <c r="T9" s="38">
        <f t="shared" si="26"/>
        <v>9679.7000000000007</v>
      </c>
      <c r="U9" s="103"/>
      <c r="V9" s="35" t="s">
        <v>13</v>
      </c>
      <c r="W9" s="36"/>
      <c r="X9" s="39">
        <f t="shared" si="27"/>
        <v>68435.5</v>
      </c>
      <c r="Y9" s="40">
        <f t="shared" si="28"/>
        <v>4888.25</v>
      </c>
      <c r="Z9" s="103"/>
      <c r="AA9" s="102"/>
      <c r="AB9" s="37">
        <f t="shared" si="29"/>
        <v>58659</v>
      </c>
      <c r="AC9" s="38">
        <f t="shared" si="30"/>
        <v>9776.5</v>
      </c>
      <c r="AD9" s="104"/>
      <c r="AE9" s="104"/>
      <c r="AF9" s="35" t="s">
        <v>13</v>
      </c>
      <c r="AG9" s="36"/>
      <c r="AH9" s="39">
        <f t="shared" si="31"/>
        <v>69462.12</v>
      </c>
      <c r="AI9" s="40">
        <f t="shared" si="32"/>
        <v>4961.58</v>
      </c>
      <c r="AJ9" s="103"/>
      <c r="AK9" s="37">
        <f t="shared" si="33"/>
        <v>59538.96</v>
      </c>
      <c r="AL9" s="38">
        <f t="shared" si="34"/>
        <v>9923.16</v>
      </c>
      <c r="AM9" s="106"/>
      <c r="AO9" s="35" t="s">
        <v>13</v>
      </c>
      <c r="AP9" s="36"/>
      <c r="AQ9" s="39">
        <f t="shared" si="35"/>
        <v>69633.2</v>
      </c>
      <c r="AR9" s="40">
        <f t="shared" si="36"/>
        <v>4973.8</v>
      </c>
      <c r="AS9" s="105"/>
      <c r="AT9" s="37">
        <f t="shared" si="37"/>
        <v>59685.600000000006</v>
      </c>
      <c r="AU9" s="38">
        <f t="shared" si="38"/>
        <v>9947.6</v>
      </c>
      <c r="AV9" s="107"/>
      <c r="AW9" s="90"/>
      <c r="AX9" s="35" t="s">
        <v>13</v>
      </c>
      <c r="AY9" s="36"/>
      <c r="AZ9" s="39">
        <f t="shared" si="39"/>
        <v>71200.08</v>
      </c>
      <c r="BA9" s="40">
        <f t="shared" si="40"/>
        <v>5085.72</v>
      </c>
      <c r="BB9" s="105"/>
      <c r="BC9" s="37">
        <f t="shared" si="41"/>
        <v>61028.639999999999</v>
      </c>
      <c r="BD9" s="108">
        <f t="shared" si="42"/>
        <v>10171.44</v>
      </c>
      <c r="BE9" s="14"/>
      <c r="BF9" s="35" t="s">
        <v>13</v>
      </c>
      <c r="BG9" s="36"/>
      <c r="BH9" s="39">
        <f t="shared" si="0"/>
        <v>71374.100000000006</v>
      </c>
      <c r="BI9" s="40">
        <v>5098.1500000000005</v>
      </c>
      <c r="BJ9" s="109"/>
      <c r="BK9" s="37">
        <f t="shared" si="1"/>
        <v>61177.8</v>
      </c>
      <c r="BL9" s="38">
        <f t="shared" si="2"/>
        <v>10196.300000000001</v>
      </c>
      <c r="BN9" s="14"/>
      <c r="BO9" s="35" t="s">
        <v>13</v>
      </c>
      <c r="BP9" s="36"/>
      <c r="BQ9" s="39">
        <f t="shared" si="3"/>
        <v>72801.679999999993</v>
      </c>
      <c r="BR9" s="40">
        <f t="shared" si="4"/>
        <v>5200.12</v>
      </c>
      <c r="BS9" s="25">
        <f t="shared" si="43"/>
        <v>2.0001373047085602E-2</v>
      </c>
      <c r="BT9" s="37">
        <f t="shared" si="5"/>
        <v>62401.440000000002</v>
      </c>
      <c r="BU9" s="38">
        <f t="shared" si="6"/>
        <v>10400.24</v>
      </c>
      <c r="BW9" s="14"/>
      <c r="BX9" s="35" t="s">
        <v>13</v>
      </c>
      <c r="BY9" s="36"/>
      <c r="BZ9" s="39">
        <f t="shared" si="7"/>
        <v>73457.02</v>
      </c>
      <c r="CA9" s="40">
        <f t="shared" si="8"/>
        <v>5246.93</v>
      </c>
      <c r="CB9" s="25">
        <f t="shared" si="44"/>
        <v>9.0017153450305809E-3</v>
      </c>
      <c r="CC9" s="37">
        <f t="shared" si="9"/>
        <v>62963.16</v>
      </c>
      <c r="CD9" s="38">
        <f t="shared" si="10"/>
        <v>10493.86</v>
      </c>
      <c r="CF9" s="14"/>
      <c r="CG9" s="118" t="s">
        <v>13</v>
      </c>
      <c r="CH9" s="36"/>
      <c r="CI9" s="39">
        <f t="shared" si="11"/>
        <v>76028.12</v>
      </c>
      <c r="CJ9" s="40">
        <f t="shared" si="12"/>
        <v>5430.58</v>
      </c>
      <c r="CK9" s="25">
        <f t="shared" si="45"/>
        <v>3.500141987790939E-2</v>
      </c>
      <c r="CL9" s="37">
        <f t="shared" si="13"/>
        <v>65166.96</v>
      </c>
      <c r="CM9" s="38">
        <f t="shared" si="14"/>
        <v>10861.16</v>
      </c>
      <c r="CO9" s="14"/>
      <c r="CP9" s="35" t="s">
        <v>13</v>
      </c>
      <c r="CQ9" s="36"/>
      <c r="CR9" s="39">
        <f t="shared" si="15"/>
        <v>78689.239999999991</v>
      </c>
      <c r="CS9" s="40">
        <f t="shared" si="16"/>
        <v>5620.66</v>
      </c>
      <c r="CT9" s="25">
        <f t="shared" si="46"/>
        <v>3.5001786181218186E-2</v>
      </c>
      <c r="CU9" s="37">
        <f t="shared" si="17"/>
        <v>67447.92</v>
      </c>
      <c r="CV9" s="38">
        <f t="shared" si="18"/>
        <v>11241.32</v>
      </c>
      <c r="CX9" s="14"/>
      <c r="CY9" s="35" t="s">
        <v>13</v>
      </c>
      <c r="CZ9" s="36"/>
      <c r="DA9" s="39">
        <f t="shared" si="19"/>
        <v>80263.12</v>
      </c>
      <c r="DB9" s="40">
        <f t="shared" si="20"/>
        <v>5733.08</v>
      </c>
      <c r="DC9" s="25">
        <f t="shared" si="47"/>
        <v>2.0001209822334109E-2</v>
      </c>
      <c r="DD9" s="37">
        <f t="shared" si="21"/>
        <v>68796.959999999992</v>
      </c>
      <c r="DE9" s="38">
        <f t="shared" si="22"/>
        <v>11466.16</v>
      </c>
    </row>
    <row r="10" spans="1:109" ht="51" x14ac:dyDescent="0.2">
      <c r="A10" s="35" t="s">
        <v>14</v>
      </c>
      <c r="B10" s="36"/>
      <c r="C10" s="39">
        <v>67083.409234800012</v>
      </c>
      <c r="D10" s="40">
        <v>4791.6720882000009</v>
      </c>
      <c r="E10" s="101"/>
      <c r="F10" s="102"/>
      <c r="K10" s="35" t="s">
        <v>14</v>
      </c>
      <c r="L10" s="36"/>
      <c r="M10" s="39">
        <v>67754.240000000005</v>
      </c>
      <c r="N10" s="40">
        <v>4839.59</v>
      </c>
      <c r="P10" s="39">
        <f t="shared" si="23"/>
        <v>67754.260000000009</v>
      </c>
      <c r="Q10" s="38">
        <f t="shared" si="24"/>
        <v>4839.59</v>
      </c>
      <c r="R10" s="102"/>
      <c r="S10" s="37">
        <f t="shared" si="25"/>
        <v>58075.08</v>
      </c>
      <c r="T10" s="38">
        <f t="shared" si="26"/>
        <v>9679.18</v>
      </c>
      <c r="U10" s="103"/>
      <c r="V10" s="35" t="s">
        <v>14</v>
      </c>
      <c r="W10" s="36"/>
      <c r="X10" s="39">
        <f t="shared" si="27"/>
        <v>68431.86</v>
      </c>
      <c r="Y10" s="40">
        <f t="shared" si="28"/>
        <v>4887.99</v>
      </c>
      <c r="Z10" s="103"/>
      <c r="AA10" s="102"/>
      <c r="AB10" s="37">
        <f t="shared" si="29"/>
        <v>58655.88</v>
      </c>
      <c r="AC10" s="38">
        <f t="shared" si="30"/>
        <v>9775.98</v>
      </c>
      <c r="AD10" s="104"/>
      <c r="AE10" s="104"/>
      <c r="AF10" s="35" t="s">
        <v>14</v>
      </c>
      <c r="AG10" s="36"/>
      <c r="AH10" s="39">
        <f t="shared" si="31"/>
        <v>69458.340000000011</v>
      </c>
      <c r="AI10" s="40">
        <f t="shared" si="32"/>
        <v>4961.3100000000004</v>
      </c>
      <c r="AJ10" s="103"/>
      <c r="AK10" s="37">
        <f t="shared" si="33"/>
        <v>59535.72</v>
      </c>
      <c r="AL10" s="38">
        <f t="shared" si="34"/>
        <v>9922.6200000000008</v>
      </c>
      <c r="AM10" s="106"/>
      <c r="AO10" s="35" t="s">
        <v>14</v>
      </c>
      <c r="AP10" s="36"/>
      <c r="AQ10" s="39">
        <f t="shared" si="35"/>
        <v>69629.420000000013</v>
      </c>
      <c r="AR10" s="40">
        <f t="shared" si="36"/>
        <v>4973.5300000000007</v>
      </c>
      <c r="AS10" s="105"/>
      <c r="AT10" s="37">
        <f t="shared" si="37"/>
        <v>59682.360000000008</v>
      </c>
      <c r="AU10" s="38">
        <f t="shared" si="38"/>
        <v>9947.0600000000013</v>
      </c>
      <c r="AV10" s="107"/>
      <c r="AW10" s="90"/>
      <c r="AX10" s="35" t="s">
        <v>14</v>
      </c>
      <c r="AY10" s="36"/>
      <c r="AZ10" s="39">
        <f t="shared" si="39"/>
        <v>71196.160000000003</v>
      </c>
      <c r="BA10" s="40">
        <f t="shared" si="40"/>
        <v>5085.4400000000005</v>
      </c>
      <c r="BB10" s="105"/>
      <c r="BC10" s="37">
        <f t="shared" si="41"/>
        <v>61025.280000000006</v>
      </c>
      <c r="BD10" s="108">
        <f t="shared" si="42"/>
        <v>10170.880000000001</v>
      </c>
      <c r="BE10" s="14"/>
      <c r="BF10" s="35" t="s">
        <v>14</v>
      </c>
      <c r="BG10" s="36"/>
      <c r="BH10" s="39">
        <f t="shared" si="0"/>
        <v>71370.179999999993</v>
      </c>
      <c r="BI10" s="40">
        <v>5097.87</v>
      </c>
      <c r="BJ10" s="109"/>
      <c r="BK10" s="37">
        <f t="shared" si="1"/>
        <v>61174.44</v>
      </c>
      <c r="BL10" s="38">
        <f t="shared" si="2"/>
        <v>10195.74</v>
      </c>
      <c r="BN10" s="14"/>
      <c r="BO10" s="35" t="s">
        <v>14</v>
      </c>
      <c r="BP10" s="36"/>
      <c r="BQ10" s="39">
        <f t="shared" si="3"/>
        <v>72797.62</v>
      </c>
      <c r="BR10" s="40">
        <f t="shared" si="4"/>
        <v>5199.83</v>
      </c>
      <c r="BS10" s="25">
        <f t="shared" si="43"/>
        <v>2.0000510016928708E-2</v>
      </c>
      <c r="BT10" s="37">
        <f t="shared" si="5"/>
        <v>62397.96</v>
      </c>
      <c r="BU10" s="38">
        <f t="shared" si="6"/>
        <v>10399.66</v>
      </c>
      <c r="BW10" s="14"/>
      <c r="BX10" s="35" t="s">
        <v>14</v>
      </c>
      <c r="BY10" s="36"/>
      <c r="BZ10" s="39">
        <f t="shared" si="7"/>
        <v>73452.820000000007</v>
      </c>
      <c r="CA10" s="40">
        <f t="shared" si="8"/>
        <v>5246.63</v>
      </c>
      <c r="CB10" s="25">
        <f t="shared" si="44"/>
        <v>9.0002942403886177E-3</v>
      </c>
      <c r="CC10" s="37">
        <f t="shared" si="9"/>
        <v>62959.56</v>
      </c>
      <c r="CD10" s="38">
        <f t="shared" si="10"/>
        <v>10493.26</v>
      </c>
      <c r="CF10" s="14"/>
      <c r="CG10" s="118" t="s">
        <v>14</v>
      </c>
      <c r="CH10" s="36"/>
      <c r="CI10" s="39">
        <f t="shared" si="11"/>
        <v>76023.78</v>
      </c>
      <c r="CJ10" s="40">
        <f t="shared" si="12"/>
        <v>5430.27</v>
      </c>
      <c r="CK10" s="25">
        <f t="shared" si="45"/>
        <v>3.5001515258365812E-2</v>
      </c>
      <c r="CL10" s="37">
        <f t="shared" si="13"/>
        <v>65163.240000000005</v>
      </c>
      <c r="CM10" s="38">
        <f t="shared" si="14"/>
        <v>10860.54</v>
      </c>
      <c r="CO10" s="14"/>
      <c r="CP10" s="35" t="s">
        <v>14</v>
      </c>
      <c r="CQ10" s="36"/>
      <c r="CR10" s="39">
        <f t="shared" si="15"/>
        <v>78684.62</v>
      </c>
      <c r="CS10" s="40">
        <f t="shared" si="16"/>
        <v>5620.33</v>
      </c>
      <c r="CT10" s="25">
        <f t="shared" si="46"/>
        <v>3.500010128409814E-2</v>
      </c>
      <c r="CU10" s="37">
        <f t="shared" si="17"/>
        <v>67443.959999999992</v>
      </c>
      <c r="CV10" s="38">
        <f t="shared" si="18"/>
        <v>11240.66</v>
      </c>
      <c r="CX10" s="14"/>
      <c r="CY10" s="35" t="s">
        <v>14</v>
      </c>
      <c r="CZ10" s="36"/>
      <c r="DA10" s="39">
        <f t="shared" si="19"/>
        <v>80258.36</v>
      </c>
      <c r="DB10" s="40">
        <f t="shared" si="20"/>
        <v>5732.74</v>
      </c>
      <c r="DC10" s="25">
        <f t="shared" si="47"/>
        <v>2.0000604946684541E-2</v>
      </c>
      <c r="DD10" s="37">
        <f t="shared" si="21"/>
        <v>68792.88</v>
      </c>
      <c r="DE10" s="38">
        <f t="shared" si="22"/>
        <v>11465.48</v>
      </c>
    </row>
    <row r="11" spans="1:109" ht="102" x14ac:dyDescent="0.2">
      <c r="A11" s="35" t="s">
        <v>15</v>
      </c>
      <c r="B11" s="36"/>
      <c r="C11" s="39">
        <v>48759.424394151385</v>
      </c>
      <c r="D11" s="40">
        <v>3482.8160281536702</v>
      </c>
      <c r="E11" s="101"/>
      <c r="F11" s="102"/>
      <c r="K11" s="35" t="s">
        <v>15</v>
      </c>
      <c r="L11" s="36"/>
      <c r="M11" s="39">
        <v>49247.01</v>
      </c>
      <c r="N11" s="40">
        <v>3517.64</v>
      </c>
      <c r="P11" s="39">
        <f t="shared" si="23"/>
        <v>49246.96</v>
      </c>
      <c r="Q11" s="38">
        <f t="shared" si="24"/>
        <v>3517.64</v>
      </c>
      <c r="R11" s="102"/>
      <c r="S11" s="37">
        <f t="shared" si="25"/>
        <v>42211.68</v>
      </c>
      <c r="T11" s="38">
        <f t="shared" si="26"/>
        <v>7035.28</v>
      </c>
      <c r="U11" s="103"/>
      <c r="V11" s="35" t="s">
        <v>15</v>
      </c>
      <c r="W11" s="36"/>
      <c r="X11" s="39">
        <f t="shared" si="27"/>
        <v>49739.48</v>
      </c>
      <c r="Y11" s="40">
        <f t="shared" si="28"/>
        <v>3552.82</v>
      </c>
      <c r="Z11" s="103"/>
      <c r="AA11" s="102"/>
      <c r="AB11" s="37">
        <f t="shared" si="29"/>
        <v>42633.840000000004</v>
      </c>
      <c r="AC11" s="38">
        <f t="shared" si="30"/>
        <v>7105.64</v>
      </c>
      <c r="AD11" s="104"/>
      <c r="AE11" s="104"/>
      <c r="AF11" s="35" t="s">
        <v>15</v>
      </c>
      <c r="AG11" s="36"/>
      <c r="AH11" s="39">
        <f t="shared" si="31"/>
        <v>50485.680000000008</v>
      </c>
      <c r="AI11" s="40">
        <f t="shared" si="32"/>
        <v>3606.1200000000003</v>
      </c>
      <c r="AJ11" s="103"/>
      <c r="AK11" s="37">
        <f t="shared" si="33"/>
        <v>43273.440000000002</v>
      </c>
      <c r="AL11" s="38">
        <f t="shared" si="34"/>
        <v>7212.2400000000007</v>
      </c>
      <c r="AM11" s="106"/>
      <c r="AO11" s="35" t="s">
        <v>15</v>
      </c>
      <c r="AP11" s="36"/>
      <c r="AQ11" s="39">
        <f t="shared" si="35"/>
        <v>50610</v>
      </c>
      <c r="AR11" s="40">
        <f t="shared" si="36"/>
        <v>3615</v>
      </c>
      <c r="AS11" s="105"/>
      <c r="AT11" s="37">
        <f t="shared" si="37"/>
        <v>43380</v>
      </c>
      <c r="AU11" s="38">
        <f t="shared" si="38"/>
        <v>7230</v>
      </c>
      <c r="AV11" s="107"/>
      <c r="AW11" s="90"/>
      <c r="AX11" s="35" t="s">
        <v>15</v>
      </c>
      <c r="AY11" s="36"/>
      <c r="AZ11" s="39">
        <f t="shared" si="39"/>
        <v>51748.76</v>
      </c>
      <c r="BA11" s="40">
        <f t="shared" si="40"/>
        <v>3696.34</v>
      </c>
      <c r="BB11" s="105"/>
      <c r="BC11" s="37">
        <f t="shared" si="41"/>
        <v>44356.08</v>
      </c>
      <c r="BD11" s="108">
        <f t="shared" si="42"/>
        <v>7392.68</v>
      </c>
      <c r="BE11" s="14"/>
      <c r="BF11" s="35" t="s">
        <v>15</v>
      </c>
      <c r="BG11" s="36"/>
      <c r="BH11" s="39">
        <f t="shared" si="0"/>
        <v>51875.32</v>
      </c>
      <c r="BI11" s="40">
        <v>3705.38</v>
      </c>
      <c r="BJ11" s="109"/>
      <c r="BK11" s="37">
        <f t="shared" si="1"/>
        <v>44464.56</v>
      </c>
      <c r="BL11" s="38">
        <f t="shared" si="2"/>
        <v>7410.76</v>
      </c>
      <c r="BN11" s="14"/>
      <c r="BO11" s="35" t="s">
        <v>15</v>
      </c>
      <c r="BP11" s="36"/>
      <c r="BQ11" s="39">
        <f t="shared" si="3"/>
        <v>52912.86</v>
      </c>
      <c r="BR11" s="40">
        <f t="shared" si="4"/>
        <v>3779.4900000000002</v>
      </c>
      <c r="BS11" s="25">
        <f t="shared" si="43"/>
        <v>2.0000647706847952E-2</v>
      </c>
      <c r="BT11" s="37">
        <f t="shared" si="5"/>
        <v>45353.880000000005</v>
      </c>
      <c r="BU11" s="38">
        <f t="shared" si="6"/>
        <v>7558.9800000000005</v>
      </c>
      <c r="BW11" s="14"/>
      <c r="BX11" s="35" t="s">
        <v>15</v>
      </c>
      <c r="BY11" s="36"/>
      <c r="BZ11" s="39">
        <f t="shared" si="7"/>
        <v>53389.14</v>
      </c>
      <c r="CA11" s="40">
        <f t="shared" si="8"/>
        <v>3813.51</v>
      </c>
      <c r="CB11" s="25">
        <f t="shared" si="44"/>
        <v>9.0012144495685842E-3</v>
      </c>
      <c r="CC11" s="37">
        <f t="shared" si="9"/>
        <v>45762.12</v>
      </c>
      <c r="CD11" s="38">
        <f t="shared" si="10"/>
        <v>7627.02</v>
      </c>
      <c r="CF11" s="14"/>
      <c r="CG11" s="118" t="s">
        <v>15</v>
      </c>
      <c r="CH11" s="36"/>
      <c r="CI11" s="39">
        <f t="shared" si="11"/>
        <v>55257.86</v>
      </c>
      <c r="CJ11" s="40">
        <f t="shared" si="12"/>
        <v>3946.9900000000002</v>
      </c>
      <c r="CK11" s="25">
        <f t="shared" si="45"/>
        <v>3.5001874913137776E-2</v>
      </c>
      <c r="CL11" s="37">
        <f t="shared" si="13"/>
        <v>47363.880000000005</v>
      </c>
      <c r="CM11" s="38">
        <f t="shared" si="14"/>
        <v>7893.9800000000005</v>
      </c>
      <c r="CO11" s="14"/>
      <c r="CP11" s="35" t="s">
        <v>15</v>
      </c>
      <c r="CQ11" s="36"/>
      <c r="CR11" s="39">
        <f t="shared" si="15"/>
        <v>57191.960000000006</v>
      </c>
      <c r="CS11" s="40">
        <f t="shared" si="16"/>
        <v>4085.1400000000003</v>
      </c>
      <c r="CT11" s="25">
        <f t="shared" si="46"/>
        <v>3.5001355463277095E-2</v>
      </c>
      <c r="CU11" s="37">
        <f t="shared" si="17"/>
        <v>49021.680000000008</v>
      </c>
      <c r="CV11" s="38">
        <f t="shared" si="18"/>
        <v>8170.2800000000007</v>
      </c>
      <c r="CX11" s="14"/>
      <c r="CY11" s="35" t="s">
        <v>15</v>
      </c>
      <c r="CZ11" s="36"/>
      <c r="DA11" s="39">
        <f t="shared" si="19"/>
        <v>58335.900000000009</v>
      </c>
      <c r="DB11" s="40">
        <f t="shared" si="20"/>
        <v>4166.8500000000004</v>
      </c>
      <c r="DC11" s="25">
        <f t="shared" si="47"/>
        <v>2.0001762485496233E-2</v>
      </c>
      <c r="DD11" s="37">
        <f t="shared" si="21"/>
        <v>50002.200000000004</v>
      </c>
      <c r="DE11" s="38">
        <f t="shared" si="22"/>
        <v>8333.7000000000007</v>
      </c>
    </row>
    <row r="12" spans="1:109" ht="102" hidden="1" x14ac:dyDescent="0.2">
      <c r="A12" s="35" t="s">
        <v>16</v>
      </c>
      <c r="B12" s="36"/>
      <c r="C12" s="39">
        <v>45785.809297721142</v>
      </c>
      <c r="D12" s="40">
        <v>3270.4149498372244</v>
      </c>
      <c r="E12" s="101"/>
      <c r="F12" s="102"/>
      <c r="K12" s="35" t="s">
        <v>16</v>
      </c>
      <c r="L12" s="36"/>
      <c r="M12" s="39">
        <v>46243.67</v>
      </c>
      <c r="N12" s="40">
        <v>3303.12</v>
      </c>
      <c r="P12" s="39">
        <f t="shared" si="23"/>
        <v>46243.68</v>
      </c>
      <c r="Q12" s="38">
        <f t="shared" si="24"/>
        <v>3303.12</v>
      </c>
      <c r="R12" s="102"/>
      <c r="S12" s="37">
        <f t="shared" si="25"/>
        <v>39637.440000000002</v>
      </c>
      <c r="T12" s="38">
        <f t="shared" si="26"/>
        <v>6606.24</v>
      </c>
      <c r="U12" s="103"/>
      <c r="V12" s="35" t="s">
        <v>16</v>
      </c>
      <c r="W12" s="36"/>
      <c r="X12" s="39"/>
      <c r="Y12" s="40"/>
      <c r="Z12" s="103"/>
      <c r="AA12" s="102"/>
      <c r="AB12" s="37">
        <f t="shared" si="29"/>
        <v>0</v>
      </c>
      <c r="AC12" s="38">
        <f t="shared" si="30"/>
        <v>0</v>
      </c>
      <c r="AD12" s="104"/>
      <c r="AE12" s="104"/>
      <c r="AF12" s="35" t="s">
        <v>16</v>
      </c>
      <c r="AG12" s="36"/>
      <c r="AH12" s="39">
        <f t="shared" si="31"/>
        <v>0</v>
      </c>
      <c r="AI12" s="40">
        <f t="shared" si="32"/>
        <v>0</v>
      </c>
      <c r="AJ12" s="103"/>
      <c r="AK12" s="37">
        <f t="shared" si="33"/>
        <v>0</v>
      </c>
      <c r="AL12" s="38">
        <f t="shared" si="34"/>
        <v>0</v>
      </c>
      <c r="AM12" s="106"/>
      <c r="AO12" s="35" t="s">
        <v>16</v>
      </c>
      <c r="AP12" s="36"/>
      <c r="AQ12" s="39">
        <f t="shared" si="35"/>
        <v>0</v>
      </c>
      <c r="AR12" s="40">
        <f t="shared" si="36"/>
        <v>0</v>
      </c>
      <c r="AS12" s="105"/>
      <c r="AT12" s="37">
        <f t="shared" si="37"/>
        <v>0</v>
      </c>
      <c r="AU12" s="38">
        <f t="shared" si="38"/>
        <v>0</v>
      </c>
      <c r="AV12" s="107"/>
      <c r="AW12" s="90"/>
      <c r="AX12" s="35" t="s">
        <v>16</v>
      </c>
      <c r="AY12" s="36"/>
      <c r="AZ12" s="39">
        <f t="shared" si="39"/>
        <v>0</v>
      </c>
      <c r="BA12" s="40">
        <f t="shared" si="40"/>
        <v>0</v>
      </c>
      <c r="BB12" s="105"/>
      <c r="BC12" s="37">
        <f t="shared" si="41"/>
        <v>0</v>
      </c>
      <c r="BD12" s="108">
        <f t="shared" si="42"/>
        <v>0</v>
      </c>
      <c r="BE12" s="14"/>
      <c r="BF12" s="35" t="s">
        <v>16</v>
      </c>
      <c r="BG12" s="36"/>
      <c r="BH12" s="39">
        <f t="shared" si="0"/>
        <v>0</v>
      </c>
      <c r="BI12" s="40">
        <v>0</v>
      </c>
      <c r="BJ12" s="109"/>
      <c r="BK12" s="37">
        <f t="shared" si="1"/>
        <v>0</v>
      </c>
      <c r="BL12" s="38">
        <f t="shared" si="2"/>
        <v>0</v>
      </c>
      <c r="BN12" s="14"/>
      <c r="BO12" s="35" t="s">
        <v>16</v>
      </c>
      <c r="BP12" s="36"/>
      <c r="BQ12" s="39">
        <f t="shared" si="3"/>
        <v>0</v>
      </c>
      <c r="BR12" s="40">
        <f t="shared" ref="BR12" si="48">ROUNDUP(AZ12*BP$4/14,2)</f>
        <v>0</v>
      </c>
      <c r="BS12" s="25" t="e">
        <f t="shared" si="43"/>
        <v>#DIV/0!</v>
      </c>
      <c r="BT12" s="37">
        <f t="shared" si="5"/>
        <v>0</v>
      </c>
      <c r="BU12" s="38">
        <f t="shared" si="6"/>
        <v>0</v>
      </c>
      <c r="BW12" s="14"/>
      <c r="BX12" s="35" t="s">
        <v>16</v>
      </c>
      <c r="BY12" s="36"/>
      <c r="BZ12" s="39">
        <f t="shared" si="7"/>
        <v>0</v>
      </c>
      <c r="CA12" s="40">
        <f t="shared" ref="CA12" si="49">ROUNDUP(BI12*BY$4/14,2)</f>
        <v>0</v>
      </c>
      <c r="CB12" s="25" t="e">
        <f t="shared" si="44"/>
        <v>#DIV/0!</v>
      </c>
      <c r="CC12" s="37">
        <f t="shared" si="9"/>
        <v>0</v>
      </c>
      <c r="CD12" s="38">
        <f t="shared" si="10"/>
        <v>0</v>
      </c>
      <c r="CF12" s="14"/>
      <c r="CG12" s="35" t="s">
        <v>16</v>
      </c>
      <c r="CH12" s="36"/>
      <c r="CI12" s="39">
        <f t="shared" si="11"/>
        <v>0</v>
      </c>
      <c r="CJ12" s="40">
        <f t="shared" ref="CJ12" si="50">ROUNDUP(BR12*CH$4/14,2)</f>
        <v>0</v>
      </c>
      <c r="CK12" s="25" t="e">
        <f t="shared" si="45"/>
        <v>#DIV/0!</v>
      </c>
      <c r="CL12" s="37">
        <f t="shared" si="13"/>
        <v>0</v>
      </c>
      <c r="CM12" s="38">
        <f t="shared" si="14"/>
        <v>0</v>
      </c>
      <c r="CO12" s="14"/>
      <c r="CP12" s="35" t="s">
        <v>16</v>
      </c>
      <c r="CQ12" s="36"/>
      <c r="CR12" s="39">
        <f t="shared" si="15"/>
        <v>0</v>
      </c>
      <c r="CS12" s="40">
        <f t="shared" ref="CS12" si="51">ROUNDUP(CA12*CQ$4/14,2)</f>
        <v>0</v>
      </c>
      <c r="CT12" s="25" t="e">
        <f t="shared" si="46"/>
        <v>#DIV/0!</v>
      </c>
      <c r="CU12" s="37">
        <f t="shared" si="17"/>
        <v>0</v>
      </c>
      <c r="CV12" s="38">
        <f t="shared" si="18"/>
        <v>0</v>
      </c>
      <c r="CX12" s="14"/>
      <c r="CY12" s="35" t="s">
        <v>16</v>
      </c>
      <c r="CZ12" s="36"/>
      <c r="DA12" s="39">
        <f t="shared" si="19"/>
        <v>0</v>
      </c>
      <c r="DB12" s="40">
        <f t="shared" ref="DB12" si="52">ROUNDUP(CJ12*CZ$4/14,2)</f>
        <v>0</v>
      </c>
      <c r="DC12" s="25" t="e">
        <f t="shared" si="47"/>
        <v>#DIV/0!</v>
      </c>
      <c r="DD12" s="37">
        <f t="shared" si="21"/>
        <v>0</v>
      </c>
      <c r="DE12" s="38">
        <f t="shared" si="22"/>
        <v>0</v>
      </c>
    </row>
    <row r="13" spans="1:109" ht="89.25" x14ac:dyDescent="0.2">
      <c r="A13" s="35" t="s">
        <v>17</v>
      </c>
      <c r="B13" s="36"/>
      <c r="C13" s="39">
        <v>43465.017780539689</v>
      </c>
      <c r="D13" s="40">
        <v>3104.6441271814065</v>
      </c>
      <c r="E13" s="101"/>
      <c r="F13" s="102"/>
      <c r="K13" s="35" t="s">
        <v>17</v>
      </c>
      <c r="L13" s="36"/>
      <c r="M13" s="39">
        <v>43899.67</v>
      </c>
      <c r="N13" s="40">
        <v>3135.69</v>
      </c>
      <c r="P13" s="39">
        <f t="shared" si="23"/>
        <v>43899.66</v>
      </c>
      <c r="Q13" s="38">
        <f t="shared" si="24"/>
        <v>3135.69</v>
      </c>
      <c r="R13" s="102"/>
      <c r="S13" s="37">
        <f t="shared" si="25"/>
        <v>37628.28</v>
      </c>
      <c r="T13" s="38">
        <f t="shared" si="26"/>
        <v>6271.38</v>
      </c>
      <c r="U13" s="103"/>
      <c r="V13" s="35" t="s">
        <v>17</v>
      </c>
      <c r="W13" s="36"/>
      <c r="X13" s="39">
        <f t="shared" si="27"/>
        <v>44338.700000000004</v>
      </c>
      <c r="Y13" s="40">
        <f t="shared" si="28"/>
        <v>3167.05</v>
      </c>
      <c r="Z13" s="103"/>
      <c r="AA13" s="102"/>
      <c r="AB13" s="37">
        <f t="shared" si="29"/>
        <v>38004.600000000006</v>
      </c>
      <c r="AC13" s="38">
        <f t="shared" si="30"/>
        <v>6334.1</v>
      </c>
      <c r="AD13" s="104"/>
      <c r="AE13" s="104"/>
      <c r="AF13" s="35" t="s">
        <v>17</v>
      </c>
      <c r="AG13" s="36"/>
      <c r="AH13" s="39">
        <f t="shared" si="31"/>
        <v>45003.840000000004</v>
      </c>
      <c r="AI13" s="40">
        <f t="shared" si="32"/>
        <v>3214.5600000000004</v>
      </c>
      <c r="AJ13" s="103"/>
      <c r="AK13" s="37">
        <f t="shared" si="33"/>
        <v>38574.720000000001</v>
      </c>
      <c r="AL13" s="38">
        <f t="shared" si="34"/>
        <v>6429.1200000000008</v>
      </c>
      <c r="AM13" s="106"/>
      <c r="AO13" s="35" t="s">
        <v>17</v>
      </c>
      <c r="AP13" s="36"/>
      <c r="AQ13" s="39">
        <f t="shared" si="35"/>
        <v>45114.720000000001</v>
      </c>
      <c r="AR13" s="40">
        <f t="shared" si="36"/>
        <v>3222.48</v>
      </c>
      <c r="AS13" s="105"/>
      <c r="AT13" s="37">
        <f t="shared" si="37"/>
        <v>38669.760000000002</v>
      </c>
      <c r="AU13" s="38">
        <f t="shared" si="38"/>
        <v>6444.96</v>
      </c>
      <c r="AV13" s="107"/>
      <c r="AW13" s="90"/>
      <c r="AX13" s="35" t="s">
        <v>17</v>
      </c>
      <c r="AY13" s="36"/>
      <c r="AZ13" s="39">
        <f t="shared" si="39"/>
        <v>46129.86</v>
      </c>
      <c r="BA13" s="40">
        <f t="shared" si="40"/>
        <v>3294.9900000000002</v>
      </c>
      <c r="BB13" s="105"/>
      <c r="BC13" s="37">
        <f t="shared" si="41"/>
        <v>39539.880000000005</v>
      </c>
      <c r="BD13" s="108">
        <f t="shared" si="42"/>
        <v>6589.9800000000005</v>
      </c>
      <c r="BE13" s="14"/>
      <c r="BF13" s="35" t="s">
        <v>17</v>
      </c>
      <c r="BG13" s="36"/>
      <c r="BH13" s="39">
        <f>+BI13*14</f>
        <v>46242.700000000004</v>
      </c>
      <c r="BI13" s="40">
        <v>3303.05</v>
      </c>
      <c r="BJ13" s="109"/>
      <c r="BK13" s="37">
        <f>+BI13*12</f>
        <v>39636.600000000006</v>
      </c>
      <c r="BL13" s="38">
        <f>+BI13*2</f>
        <v>6606.1</v>
      </c>
      <c r="BN13" s="14"/>
      <c r="BO13" s="35" t="s">
        <v>17</v>
      </c>
      <c r="BP13" s="36"/>
      <c r="BQ13" s="39">
        <f>+BR13*14</f>
        <v>47167.680000000008</v>
      </c>
      <c r="BR13" s="40">
        <f>ROUNDUP(BH13*BP$4/14,2)</f>
        <v>3369.1200000000003</v>
      </c>
      <c r="BS13" s="25">
        <f t="shared" si="43"/>
        <v>2.0002724754393686E-2</v>
      </c>
      <c r="BT13" s="37">
        <f>+BR13*12</f>
        <v>40429.440000000002</v>
      </c>
      <c r="BU13" s="38">
        <f>+BR13*2</f>
        <v>6738.2400000000007</v>
      </c>
      <c r="BW13" s="14"/>
      <c r="BX13" s="35" t="s">
        <v>17</v>
      </c>
      <c r="BY13" s="36"/>
      <c r="BZ13" s="39">
        <f>+CA13*14</f>
        <v>47592.3</v>
      </c>
      <c r="CA13" s="40">
        <f>ROUNDUP(BQ13*BY$4/14,2)</f>
        <v>3399.4500000000003</v>
      </c>
      <c r="CB13" s="25">
        <f t="shared" si="44"/>
        <v>9.002350762216782E-3</v>
      </c>
      <c r="CC13" s="37">
        <f>+CA13*12</f>
        <v>40793.4</v>
      </c>
      <c r="CD13" s="38">
        <f>+CA13*2</f>
        <v>6798.9000000000005</v>
      </c>
      <c r="CF13" s="14"/>
      <c r="CG13" s="35" t="s">
        <v>17</v>
      </c>
      <c r="CH13" s="36"/>
      <c r="CI13" s="39">
        <f>+CJ13*14</f>
        <v>49258.16</v>
      </c>
      <c r="CJ13" s="40">
        <f>ROUNDUP(BZ13*CH$4/14,2)</f>
        <v>3518.44</v>
      </c>
      <c r="CK13" s="25">
        <f t="shared" si="45"/>
        <v>3.5002721028401629E-2</v>
      </c>
      <c r="CL13" s="37">
        <f>+CJ13*12</f>
        <v>42221.279999999999</v>
      </c>
      <c r="CM13" s="38">
        <f>+CJ13*2</f>
        <v>7036.88</v>
      </c>
      <c r="CO13" s="14"/>
      <c r="CP13" s="35" t="s">
        <v>17</v>
      </c>
      <c r="CQ13" s="36"/>
      <c r="CR13" s="39">
        <f>+CS13*14</f>
        <v>50982.26</v>
      </c>
      <c r="CS13" s="40">
        <f>ROUNDUP(CI13*CQ$4/14,2)</f>
        <v>3641.59</v>
      </c>
      <c r="CT13" s="25">
        <f t="shared" si="46"/>
        <v>3.500130739759677E-2</v>
      </c>
      <c r="CU13" s="37">
        <f>+CS13*12</f>
        <v>43699.08</v>
      </c>
      <c r="CV13" s="38">
        <f>+CS13*2</f>
        <v>7283.18</v>
      </c>
      <c r="CX13" s="14"/>
      <c r="CY13" s="35" t="s">
        <v>17</v>
      </c>
      <c r="CZ13" s="36"/>
      <c r="DA13" s="39">
        <f>+DB13*14</f>
        <v>52002.020000000004</v>
      </c>
      <c r="DB13" s="40">
        <f>ROUNDUP(CR13*CZ$4/14,2)</f>
        <v>3714.4300000000003</v>
      </c>
      <c r="DC13" s="25">
        <f t="shared" si="47"/>
        <v>2.0002251763652668E-2</v>
      </c>
      <c r="DD13" s="37">
        <f>+DB13*12</f>
        <v>44573.16</v>
      </c>
      <c r="DE13" s="38">
        <f>+DB13*2</f>
        <v>7428.8600000000006</v>
      </c>
    </row>
    <row r="14" spans="1:109" x14ac:dyDescent="0.2">
      <c r="A14" s="110" t="s">
        <v>66</v>
      </c>
      <c r="B14" s="110"/>
      <c r="C14" s="85"/>
      <c r="D14" s="85"/>
      <c r="R14" s="23"/>
      <c r="AA14" s="23"/>
      <c r="AD14" s="104"/>
      <c r="AE14" s="104"/>
      <c r="AM14" s="89"/>
      <c r="AW14" s="90"/>
      <c r="AZ14" s="104"/>
      <c r="BA14" s="104"/>
      <c r="BC14" s="104"/>
      <c r="BD14" s="104"/>
      <c r="BE14" s="14"/>
      <c r="BF14" s="22"/>
      <c r="BG14" s="23"/>
      <c r="BH14" s="41">
        <f>SUM(BH5:BH13)</f>
        <v>618222.78</v>
      </c>
      <c r="BI14" s="41"/>
      <c r="BJ14" s="23"/>
      <c r="BK14" s="41">
        <f>SUM(BK5:BK13)</f>
        <v>529905.24</v>
      </c>
      <c r="BL14" s="42">
        <f>SUM(BL5:BL13)</f>
        <v>88317.540000000008</v>
      </c>
      <c r="BN14" s="14"/>
      <c r="BO14" s="22"/>
      <c r="BP14" s="23"/>
      <c r="BQ14" s="41">
        <f>SUM(BQ5:BQ13)</f>
        <v>630587.8600000001</v>
      </c>
      <c r="BR14" s="41"/>
      <c r="BS14" s="25"/>
      <c r="BT14" s="41">
        <f>SUM(BT5:BT13)</f>
        <v>540503.88000000012</v>
      </c>
      <c r="BU14" s="42">
        <f>SUM(BU5:BU13)</f>
        <v>90083.98</v>
      </c>
      <c r="BW14" s="14"/>
      <c r="BX14" s="22"/>
      <c r="BY14" s="23"/>
      <c r="BZ14" s="41">
        <f>SUM(BZ5:BZ13)</f>
        <v>636263.88000000012</v>
      </c>
      <c r="CA14" s="41"/>
      <c r="CB14" s="25"/>
      <c r="CC14" s="41">
        <f>SUM(CC5:CC13)</f>
        <v>545369.03999999992</v>
      </c>
      <c r="CD14" s="42">
        <f>SUM(CD5:CD13)</f>
        <v>90894.84</v>
      </c>
      <c r="CF14" s="14"/>
      <c r="CG14" s="22"/>
      <c r="CH14" s="23"/>
      <c r="CI14" s="41">
        <f>SUM(CI5:CI13)</f>
        <v>658533.82000000007</v>
      </c>
      <c r="CJ14" s="41"/>
      <c r="CK14" s="25"/>
      <c r="CL14" s="41">
        <f>SUM(CL5:CL13)</f>
        <v>564457.56000000006</v>
      </c>
      <c r="CM14" s="42">
        <f>SUM(CM5:CM13)</f>
        <v>94076.26</v>
      </c>
      <c r="CO14" s="14"/>
      <c r="CP14" s="22"/>
      <c r="CQ14" s="23"/>
      <c r="CR14" s="41">
        <f>SUM(CR5:CR13)</f>
        <v>681582.86</v>
      </c>
      <c r="CS14" s="41"/>
      <c r="CT14" s="25"/>
      <c r="CU14" s="41">
        <f>SUM(CU5:CU13)</f>
        <v>584213.88</v>
      </c>
      <c r="CV14" s="42">
        <f>SUM(CV5:CV13)</f>
        <v>97368.98000000001</v>
      </c>
      <c r="CX14" s="14"/>
      <c r="CY14" s="22"/>
      <c r="CZ14" s="23"/>
      <c r="DA14" s="41">
        <f>SUM(DA5:DA13)</f>
        <v>695215.08000000007</v>
      </c>
      <c r="DB14" s="41"/>
      <c r="DC14" s="25"/>
      <c r="DD14" s="41">
        <f>SUM(DD5:DD13)</f>
        <v>595898.64</v>
      </c>
      <c r="DE14" s="42">
        <f>SUM(DE5:DE13)</f>
        <v>99316.439999999988</v>
      </c>
    </row>
    <row r="15" spans="1:109" x14ac:dyDescent="0.2">
      <c r="A15" s="85"/>
      <c r="B15" s="85"/>
      <c r="C15" s="85"/>
      <c r="D15" s="85"/>
      <c r="R15" s="23"/>
      <c r="AA15" s="23"/>
      <c r="AD15" s="104"/>
      <c r="AE15" s="104"/>
      <c r="AM15" s="89"/>
      <c r="AW15" s="90"/>
      <c r="BE15" s="14"/>
      <c r="BF15" s="22"/>
      <c r="BG15" s="23"/>
      <c r="BH15" s="23"/>
      <c r="BI15" s="23"/>
      <c r="BJ15" s="23"/>
      <c r="BK15" s="23"/>
      <c r="BL15" s="26"/>
      <c r="BN15" s="14"/>
      <c r="BO15" s="22"/>
      <c r="BP15" s="23"/>
      <c r="BQ15" s="23"/>
      <c r="BR15" s="23"/>
      <c r="BS15" s="25"/>
      <c r="BT15" s="23"/>
      <c r="BU15" s="26"/>
      <c r="BW15" s="14"/>
      <c r="BX15" s="22"/>
      <c r="BY15" s="23"/>
      <c r="BZ15" s="23"/>
      <c r="CA15" s="23"/>
      <c r="CB15" s="25"/>
      <c r="CC15" s="23"/>
      <c r="CD15" s="26"/>
      <c r="CF15" s="14"/>
      <c r="CG15" s="22"/>
      <c r="CH15" s="23"/>
      <c r="CI15" s="23"/>
      <c r="CJ15" s="23"/>
      <c r="CK15" s="25"/>
      <c r="CL15" s="23"/>
      <c r="CM15" s="26"/>
      <c r="CO15" s="14"/>
      <c r="CP15" s="22"/>
      <c r="CQ15" s="23"/>
      <c r="CR15" s="23"/>
      <c r="CS15" s="23"/>
      <c r="CT15" s="25"/>
      <c r="CU15" s="23"/>
      <c r="CV15" s="26"/>
      <c r="CX15" s="14"/>
      <c r="CY15" s="22"/>
      <c r="CZ15" s="23"/>
      <c r="DA15" s="23"/>
      <c r="DB15" s="23"/>
      <c r="DC15" s="25"/>
      <c r="DD15" s="23"/>
      <c r="DE15" s="26"/>
    </row>
    <row r="16" spans="1:109" x14ac:dyDescent="0.2">
      <c r="A16" s="84" t="s">
        <v>67</v>
      </c>
      <c r="B16" s="84"/>
      <c r="C16" s="85"/>
      <c r="D16" s="85"/>
      <c r="K16" s="84" t="s">
        <v>68</v>
      </c>
      <c r="L16" s="84"/>
      <c r="M16" s="85"/>
      <c r="N16" s="85"/>
      <c r="R16" s="23"/>
      <c r="V16" s="84" t="s">
        <v>69</v>
      </c>
      <c r="W16" s="84"/>
      <c r="X16" s="85"/>
      <c r="Y16" s="85"/>
      <c r="AA16" s="23"/>
      <c r="AD16" s="104"/>
      <c r="AE16" s="104"/>
      <c r="AF16" s="84" t="s">
        <v>70</v>
      </c>
      <c r="AG16" s="84"/>
      <c r="AH16" s="85"/>
      <c r="AI16" s="85"/>
      <c r="AM16" s="89"/>
      <c r="AO16" s="84" t="s">
        <v>70</v>
      </c>
      <c r="AP16" s="84"/>
      <c r="AQ16" s="85"/>
      <c r="AR16" s="85"/>
      <c r="AW16" s="90"/>
      <c r="AX16" s="84" t="s">
        <v>71</v>
      </c>
      <c r="AY16" s="84"/>
      <c r="AZ16" s="85"/>
      <c r="BA16" s="85"/>
      <c r="BE16" s="14"/>
      <c r="BF16" s="43" t="s">
        <v>71</v>
      </c>
      <c r="BG16" s="44"/>
      <c r="BH16" s="24"/>
      <c r="BI16" s="24"/>
      <c r="BJ16" s="23"/>
      <c r="BK16" s="23"/>
      <c r="BL16" s="26"/>
      <c r="BN16" s="14"/>
      <c r="BO16" s="43" t="s">
        <v>72</v>
      </c>
      <c r="BP16" s="44"/>
      <c r="BQ16" s="24"/>
      <c r="BR16" s="24"/>
      <c r="BS16" s="25"/>
      <c r="BT16" s="23"/>
      <c r="BU16" s="26"/>
      <c r="BW16" s="14"/>
      <c r="BX16" s="43" t="s">
        <v>73</v>
      </c>
      <c r="BY16" s="44"/>
      <c r="BZ16" s="24"/>
      <c r="CA16" s="24"/>
      <c r="CB16" s="25"/>
      <c r="CC16" s="23"/>
      <c r="CD16" s="26"/>
      <c r="CF16" s="14"/>
      <c r="CG16" s="43" t="s">
        <v>74</v>
      </c>
      <c r="CH16" s="44"/>
      <c r="CI16" s="24"/>
      <c r="CJ16" s="24"/>
      <c r="CK16" s="25"/>
      <c r="CL16" s="23"/>
      <c r="CM16" s="26"/>
      <c r="CO16" s="14"/>
      <c r="CP16" s="43" t="s">
        <v>75</v>
      </c>
      <c r="CQ16" s="44"/>
      <c r="CR16" s="24"/>
      <c r="CS16" s="24"/>
      <c r="CT16" s="25"/>
      <c r="CU16" s="23"/>
      <c r="CV16" s="26"/>
      <c r="CX16" s="14"/>
      <c r="CY16" s="43" t="s">
        <v>18</v>
      </c>
      <c r="CZ16" s="44"/>
      <c r="DA16" s="24"/>
      <c r="DB16" s="24"/>
      <c r="DC16" s="25"/>
      <c r="DD16" s="23"/>
      <c r="DE16" s="26"/>
    </row>
    <row r="17" spans="1:109" ht="13.5" thickBot="1" x14ac:dyDescent="0.25">
      <c r="A17" s="83" t="s">
        <v>76</v>
      </c>
      <c r="C17" s="85"/>
      <c r="D17" s="85"/>
      <c r="K17" s="83" t="s">
        <v>77</v>
      </c>
      <c r="M17" s="85"/>
      <c r="N17" s="85"/>
      <c r="R17" s="23"/>
      <c r="V17" s="83" t="s">
        <v>78</v>
      </c>
      <c r="X17" s="85"/>
      <c r="Y17" s="85"/>
      <c r="AA17" s="23"/>
      <c r="AF17" s="83" t="s">
        <v>79</v>
      </c>
      <c r="AH17" s="85"/>
      <c r="AI17" s="87" t="s">
        <v>47</v>
      </c>
      <c r="AJ17" s="88"/>
      <c r="AM17" s="89"/>
      <c r="AO17" s="83" t="s">
        <v>80</v>
      </c>
      <c r="AQ17" s="85"/>
      <c r="AR17" s="85"/>
      <c r="AS17" s="87" t="s">
        <v>48</v>
      </c>
      <c r="AT17" s="88"/>
      <c r="AW17" s="90"/>
      <c r="AX17" s="83" t="s">
        <v>81</v>
      </c>
      <c r="AZ17" s="85"/>
      <c r="BA17" s="85"/>
      <c r="BB17" s="91"/>
      <c r="BC17" s="92"/>
      <c r="BE17" s="14"/>
      <c r="BF17" s="22" t="s">
        <v>81</v>
      </c>
      <c r="BG17" s="23"/>
      <c r="BH17" s="24"/>
      <c r="BI17" s="24"/>
      <c r="BJ17" s="111"/>
      <c r="BK17" s="46"/>
      <c r="BL17" s="26"/>
      <c r="BN17" s="14"/>
      <c r="BO17" s="22" t="s">
        <v>82</v>
      </c>
      <c r="BP17" s="23"/>
      <c r="BQ17" s="24"/>
      <c r="BR17" s="24"/>
      <c r="BS17" s="45"/>
      <c r="BT17" s="46"/>
      <c r="BU17" s="26"/>
      <c r="BW17" s="14"/>
      <c r="BX17" s="22" t="s">
        <v>83</v>
      </c>
      <c r="BY17" s="23"/>
      <c r="BZ17" s="24"/>
      <c r="CA17" s="24"/>
      <c r="CB17" s="45"/>
      <c r="CC17" s="46"/>
      <c r="CD17" s="26"/>
      <c r="CF17" s="14"/>
      <c r="CG17" s="22" t="s">
        <v>84</v>
      </c>
      <c r="CH17" s="23"/>
      <c r="CI17" s="24"/>
      <c r="CJ17" s="24"/>
      <c r="CK17" s="45"/>
      <c r="CL17" s="46"/>
      <c r="CM17" s="26"/>
      <c r="CO17" s="14"/>
      <c r="CP17" s="22" t="s">
        <v>85</v>
      </c>
      <c r="CQ17" s="23"/>
      <c r="CR17" s="24"/>
      <c r="CS17" s="24"/>
      <c r="CT17" s="45"/>
      <c r="CU17" s="46"/>
      <c r="CV17" s="26"/>
      <c r="CX17" s="14"/>
      <c r="CY17" s="22" t="s">
        <v>19</v>
      </c>
      <c r="CZ17" s="23"/>
      <c r="DA17" s="24"/>
      <c r="DB17" s="24"/>
      <c r="DC17" s="45"/>
      <c r="DD17" s="46"/>
      <c r="DE17" s="26"/>
    </row>
    <row r="18" spans="1:109" ht="22.5" x14ac:dyDescent="0.2">
      <c r="A18" s="27" t="s">
        <v>20</v>
      </c>
      <c r="B18" s="28" t="s">
        <v>21</v>
      </c>
      <c r="C18" s="119" t="s">
        <v>22</v>
      </c>
      <c r="D18" s="120"/>
      <c r="F18" s="96"/>
      <c r="K18" s="27" t="s">
        <v>20</v>
      </c>
      <c r="L18" s="28" t="s">
        <v>21</v>
      </c>
      <c r="M18" s="119" t="s">
        <v>22</v>
      </c>
      <c r="N18" s="120"/>
      <c r="P18" s="119" t="s">
        <v>22</v>
      </c>
      <c r="Q18" s="120"/>
      <c r="R18" s="97"/>
      <c r="V18" s="27" t="s">
        <v>20</v>
      </c>
      <c r="W18" s="28" t="s">
        <v>21</v>
      </c>
      <c r="X18" s="119" t="s">
        <v>22</v>
      </c>
      <c r="Y18" s="120"/>
      <c r="AA18" s="97"/>
      <c r="AF18" s="27" t="s">
        <v>20</v>
      </c>
      <c r="AG18" s="28" t="s">
        <v>21</v>
      </c>
      <c r="AH18" s="119" t="s">
        <v>22</v>
      </c>
      <c r="AI18" s="120"/>
      <c r="AM18" s="89"/>
      <c r="AO18" s="27" t="s">
        <v>20</v>
      </c>
      <c r="AP18" s="28" t="s">
        <v>21</v>
      </c>
      <c r="AQ18" s="119" t="s">
        <v>22</v>
      </c>
      <c r="AR18" s="120"/>
      <c r="AW18" s="90"/>
      <c r="AX18" s="27" t="s">
        <v>20</v>
      </c>
      <c r="AY18" s="28" t="s">
        <v>21</v>
      </c>
      <c r="AZ18" s="119" t="s">
        <v>22</v>
      </c>
      <c r="BA18" s="120"/>
      <c r="BE18" s="14"/>
      <c r="BF18" s="27" t="s">
        <v>20</v>
      </c>
      <c r="BG18" s="28" t="s">
        <v>21</v>
      </c>
      <c r="BH18" s="119" t="s">
        <v>22</v>
      </c>
      <c r="BI18" s="120"/>
      <c r="BJ18" s="23"/>
      <c r="BK18" s="23"/>
      <c r="BL18" s="26"/>
      <c r="BN18" s="14"/>
      <c r="BO18" s="27" t="s">
        <v>20</v>
      </c>
      <c r="BP18" s="28" t="s">
        <v>21</v>
      </c>
      <c r="BQ18" s="119" t="s">
        <v>22</v>
      </c>
      <c r="BR18" s="120"/>
      <c r="BS18" s="25"/>
      <c r="BT18" s="23"/>
      <c r="BU18" s="26"/>
      <c r="BW18" s="14"/>
      <c r="BX18" s="27" t="s">
        <v>20</v>
      </c>
      <c r="BY18" s="28" t="s">
        <v>21</v>
      </c>
      <c r="BZ18" s="119" t="s">
        <v>22</v>
      </c>
      <c r="CA18" s="120"/>
      <c r="CB18" s="25"/>
      <c r="CC18" s="23"/>
      <c r="CD18" s="26"/>
      <c r="CF18" s="14"/>
      <c r="CG18" s="27" t="s">
        <v>20</v>
      </c>
      <c r="CH18" s="28" t="s">
        <v>21</v>
      </c>
      <c r="CI18" s="119" t="s">
        <v>22</v>
      </c>
      <c r="CJ18" s="120"/>
      <c r="CK18" s="25"/>
      <c r="CL18" s="23"/>
      <c r="CM18" s="26"/>
      <c r="CO18" s="14"/>
      <c r="CP18" s="27" t="s">
        <v>20</v>
      </c>
      <c r="CQ18" s="28" t="s">
        <v>21</v>
      </c>
      <c r="CR18" s="119" t="s">
        <v>22</v>
      </c>
      <c r="CS18" s="120"/>
      <c r="CT18" s="25"/>
      <c r="CU18" s="23"/>
      <c r="CV18" s="26"/>
      <c r="CX18" s="14"/>
      <c r="CY18" s="27" t="s">
        <v>20</v>
      </c>
      <c r="CZ18" s="28" t="s">
        <v>21</v>
      </c>
      <c r="DA18" s="119" t="s">
        <v>22</v>
      </c>
      <c r="DB18" s="120"/>
      <c r="DC18" s="25"/>
      <c r="DD18" s="23"/>
      <c r="DE18" s="26"/>
    </row>
    <row r="19" spans="1:109" ht="18.75" thickBot="1" x14ac:dyDescent="0.25">
      <c r="A19" s="29"/>
      <c r="B19" s="30"/>
      <c r="C19" s="31">
        <v>14</v>
      </c>
      <c r="D19" s="32" t="s">
        <v>23</v>
      </c>
      <c r="F19" s="96"/>
      <c r="K19" s="29"/>
      <c r="L19" s="30"/>
      <c r="M19" s="31">
        <v>14</v>
      </c>
      <c r="N19" s="32" t="s">
        <v>23</v>
      </c>
      <c r="P19" s="31">
        <v>14</v>
      </c>
      <c r="Q19" s="32" t="s">
        <v>23</v>
      </c>
      <c r="R19" s="98"/>
      <c r="S19" s="33" t="s">
        <v>7</v>
      </c>
      <c r="T19" s="34" t="s">
        <v>8</v>
      </c>
      <c r="V19" s="29"/>
      <c r="W19" s="30"/>
      <c r="X19" s="31">
        <v>14</v>
      </c>
      <c r="Y19" s="32" t="s">
        <v>23</v>
      </c>
      <c r="AA19" s="98"/>
      <c r="AB19" s="33" t="s">
        <v>7</v>
      </c>
      <c r="AC19" s="34" t="s">
        <v>8</v>
      </c>
      <c r="AF19" s="29"/>
      <c r="AG19" s="30"/>
      <c r="AH19" s="31">
        <v>14</v>
      </c>
      <c r="AI19" s="32" t="s">
        <v>23</v>
      </c>
      <c r="AK19" s="33" t="s">
        <v>7</v>
      </c>
      <c r="AL19" s="34" t="s">
        <v>8</v>
      </c>
      <c r="AM19" s="99"/>
      <c r="AO19" s="29"/>
      <c r="AP19" s="30"/>
      <c r="AQ19" s="31">
        <v>14</v>
      </c>
      <c r="AR19" s="32" t="s">
        <v>23</v>
      </c>
      <c r="AT19" s="33" t="s">
        <v>7</v>
      </c>
      <c r="AU19" s="34" t="s">
        <v>8</v>
      </c>
      <c r="AW19" s="90"/>
      <c r="AX19" s="29"/>
      <c r="AY19" s="30"/>
      <c r="AZ19" s="31">
        <v>14</v>
      </c>
      <c r="BA19" s="32" t="s">
        <v>23</v>
      </c>
      <c r="BC19" s="33" t="s">
        <v>7</v>
      </c>
      <c r="BD19" s="100" t="s">
        <v>8</v>
      </c>
      <c r="BE19" s="14"/>
      <c r="BF19" s="29"/>
      <c r="BG19" s="30"/>
      <c r="BH19" s="31">
        <v>14</v>
      </c>
      <c r="BI19" s="32" t="s">
        <v>23</v>
      </c>
      <c r="BJ19" s="23"/>
      <c r="BK19" s="33" t="s">
        <v>7</v>
      </c>
      <c r="BL19" s="34" t="s">
        <v>8</v>
      </c>
      <c r="BN19" s="14"/>
      <c r="BO19" s="29"/>
      <c r="BP19" s="30"/>
      <c r="BQ19" s="31">
        <v>14</v>
      </c>
      <c r="BR19" s="32" t="s">
        <v>23</v>
      </c>
      <c r="BS19" s="25"/>
      <c r="BT19" s="33" t="s">
        <v>7</v>
      </c>
      <c r="BU19" s="34" t="s">
        <v>8</v>
      </c>
      <c r="BW19" s="14"/>
      <c r="BX19" s="29"/>
      <c r="BY19" s="30"/>
      <c r="BZ19" s="31">
        <v>14</v>
      </c>
      <c r="CA19" s="32" t="s">
        <v>23</v>
      </c>
      <c r="CB19" s="25"/>
      <c r="CC19" s="33" t="s">
        <v>7</v>
      </c>
      <c r="CD19" s="34" t="s">
        <v>8</v>
      </c>
      <c r="CF19" s="14"/>
      <c r="CG19" s="29"/>
      <c r="CH19" s="30"/>
      <c r="CI19" s="31">
        <v>14</v>
      </c>
      <c r="CJ19" s="32" t="s">
        <v>23</v>
      </c>
      <c r="CK19" s="25"/>
      <c r="CL19" s="33" t="s">
        <v>7</v>
      </c>
      <c r="CM19" s="34" t="s">
        <v>8</v>
      </c>
      <c r="CO19" s="14"/>
      <c r="CP19" s="29"/>
      <c r="CQ19" s="30"/>
      <c r="CR19" s="31">
        <v>14</v>
      </c>
      <c r="CS19" s="32" t="s">
        <v>23</v>
      </c>
      <c r="CT19" s="25"/>
      <c r="CU19" s="33" t="s">
        <v>7</v>
      </c>
      <c r="CV19" s="34" t="s">
        <v>8</v>
      </c>
      <c r="CX19" s="14"/>
      <c r="CY19" s="29"/>
      <c r="CZ19" s="30"/>
      <c r="DA19" s="31">
        <v>14</v>
      </c>
      <c r="DB19" s="32" t="s">
        <v>23</v>
      </c>
      <c r="DC19" s="25"/>
      <c r="DD19" s="33" t="s">
        <v>7</v>
      </c>
      <c r="DE19" s="34" t="s">
        <v>8</v>
      </c>
    </row>
    <row r="20" spans="1:109" ht="51" x14ac:dyDescent="0.2">
      <c r="A20" s="35" t="s">
        <v>24</v>
      </c>
      <c r="B20" s="36"/>
      <c r="C20" s="47">
        <v>78673.826519293827</v>
      </c>
      <c r="D20" s="48">
        <v>5619.5590370924165</v>
      </c>
      <c r="F20" s="36" t="s">
        <v>24</v>
      </c>
      <c r="K20" s="35" t="s">
        <v>24</v>
      </c>
      <c r="L20" s="36"/>
      <c r="M20" s="47">
        <f>+M8</f>
        <v>79460.570000000007</v>
      </c>
      <c r="N20" s="48">
        <f>+N8</f>
        <v>5675.76</v>
      </c>
      <c r="P20" s="47">
        <f>+P8</f>
        <v>79460.639999999999</v>
      </c>
      <c r="Q20" s="48">
        <f>+Q8</f>
        <v>5675.76</v>
      </c>
      <c r="R20" s="112"/>
      <c r="S20" s="37">
        <f t="shared" ref="S20:S37" si="53">+Q20*12</f>
        <v>68109.119999999995</v>
      </c>
      <c r="T20" s="38">
        <f t="shared" ref="T20:T37" si="54">+Q20*2</f>
        <v>11351.52</v>
      </c>
      <c r="U20" s="103"/>
      <c r="V20" s="35" t="s">
        <v>24</v>
      </c>
      <c r="W20" s="36"/>
      <c r="X20" s="47">
        <f t="shared" ref="X20:X37" si="55">+Y20*14</f>
        <v>80255.28</v>
      </c>
      <c r="Y20" s="48">
        <f t="shared" ref="Y20:Y37" si="56">ROUNDUP(P20*1.01/14,2)</f>
        <v>5732.52</v>
      </c>
      <c r="AA20" s="112"/>
      <c r="AB20" s="37">
        <f t="shared" ref="AB20:AB37" si="57">+Y20*12</f>
        <v>68790.240000000005</v>
      </c>
      <c r="AC20" s="38">
        <f t="shared" ref="AC20:AC37" si="58">+Y20*2</f>
        <v>11465.04</v>
      </c>
      <c r="AD20" s="104"/>
      <c r="AE20" s="104"/>
      <c r="AF20" s="35" t="s">
        <v>24</v>
      </c>
      <c r="AG20" s="36"/>
      <c r="AH20" s="47">
        <f t="shared" ref="AH20:AH37" si="59">+AI20*14</f>
        <v>81459.14</v>
      </c>
      <c r="AI20" s="48">
        <f t="shared" ref="AI20:AI37" si="60">ROUNDUP(X20*$AG$4/14,2)</f>
        <v>5818.51</v>
      </c>
      <c r="AK20" s="37">
        <f t="shared" ref="AK20:AK37" si="61">+AI20*12</f>
        <v>69822.12</v>
      </c>
      <c r="AL20" s="38">
        <f t="shared" ref="AL20:AL37" si="62">+AI20*2</f>
        <v>11637.02</v>
      </c>
      <c r="AM20" s="106"/>
      <c r="AO20" s="35" t="s">
        <v>24</v>
      </c>
      <c r="AP20" s="36"/>
      <c r="AQ20" s="47">
        <f t="shared" ref="AQ20:AQ37" si="63">+AR20*14</f>
        <v>81659.760000000009</v>
      </c>
      <c r="AR20" s="48">
        <f t="shared" ref="AR20:AR37" si="64">ROUNDUP(X20*$AP$4/14,2)</f>
        <v>5832.84</v>
      </c>
      <c r="AT20" s="37">
        <f t="shared" ref="AT20:AT37" si="65">+AR20*12</f>
        <v>69994.080000000002</v>
      </c>
      <c r="AU20" s="38">
        <f t="shared" ref="AU20:AU37" si="66">+AR20*2</f>
        <v>11665.68</v>
      </c>
      <c r="AV20" s="107"/>
      <c r="AW20" s="90"/>
      <c r="AX20" s="35" t="s">
        <v>24</v>
      </c>
      <c r="AY20" s="36"/>
      <c r="AZ20" s="47">
        <f t="shared" ref="AZ20:AZ37" si="67">+BA20*14</f>
        <v>83497.119999999995</v>
      </c>
      <c r="BA20" s="48">
        <f>ROUNDUP(AQ20*$AY$4/14,2)</f>
        <v>5964.08</v>
      </c>
      <c r="BC20" s="37">
        <f t="shared" ref="BC20:BC37" si="68">+BA20*12</f>
        <v>71568.959999999992</v>
      </c>
      <c r="BD20" s="108">
        <f t="shared" ref="BD20:BD37" si="69">+BA20*2</f>
        <v>11928.16</v>
      </c>
      <c r="BE20" s="14"/>
      <c r="BF20" s="35" t="s">
        <v>24</v>
      </c>
      <c r="BG20" s="36"/>
      <c r="BH20" s="47">
        <f t="shared" ref="BH20:BH37" si="70">+BI20*14</f>
        <v>83701.38</v>
      </c>
      <c r="BI20" s="48">
        <v>5978.67</v>
      </c>
      <c r="BJ20" s="23"/>
      <c r="BK20" s="37">
        <f t="shared" ref="BK20:BK37" si="71">+BI20*12</f>
        <v>71744.040000000008</v>
      </c>
      <c r="BL20" s="38">
        <f t="shared" ref="BL20:BL37" si="72">+BI20*2</f>
        <v>11957.34</v>
      </c>
      <c r="BN20" s="14"/>
      <c r="BO20" s="35" t="s">
        <v>24</v>
      </c>
      <c r="BP20" s="36"/>
      <c r="BQ20" s="47">
        <f t="shared" ref="BQ20:BQ37" si="73">+BR20*14</f>
        <v>85375.5</v>
      </c>
      <c r="BR20" s="48">
        <f t="shared" ref="BR20:BR37" si="74">ROUNDUP(BH20*BP$4/14,2)</f>
        <v>6098.25</v>
      </c>
      <c r="BS20" s="25">
        <f>+BR20/BI20-1</f>
        <v>2.0001103924451424E-2</v>
      </c>
      <c r="BT20" s="37">
        <f t="shared" ref="BT20:BT37" si="75">+BR20*12</f>
        <v>73179</v>
      </c>
      <c r="BU20" s="38">
        <f t="shared" ref="BU20:BU37" si="76">+BR20*2</f>
        <v>12196.5</v>
      </c>
      <c r="BW20" s="14"/>
      <c r="BX20" s="35" t="s">
        <v>24</v>
      </c>
      <c r="BY20" s="36"/>
      <c r="BZ20" s="47">
        <f t="shared" ref="BZ20:BZ37" si="77">+CA20*14</f>
        <v>86143.96</v>
      </c>
      <c r="CA20" s="48">
        <f t="shared" ref="CA20:CA37" si="78">ROUNDUP(BQ20*BY$4/14,2)</f>
        <v>6153.14</v>
      </c>
      <c r="CB20" s="25">
        <f>+CA20/BR20-1</f>
        <v>9.00094289345299E-3</v>
      </c>
      <c r="CC20" s="37">
        <f t="shared" ref="CC20:CC37" si="79">+CA20*12</f>
        <v>73837.680000000008</v>
      </c>
      <c r="CD20" s="38">
        <f t="shared" ref="CD20:CD37" si="80">+CA20*2</f>
        <v>12306.28</v>
      </c>
      <c r="CF20" s="14"/>
      <c r="CG20" s="35" t="s">
        <v>24</v>
      </c>
      <c r="CH20" s="36"/>
      <c r="CI20" s="47">
        <f t="shared" ref="CI20:CI37" si="81">+CJ20*14</f>
        <v>89159</v>
      </c>
      <c r="CJ20" s="48">
        <f t="shared" ref="CJ20:CJ37" si="82">ROUNDUP(BZ20*CH$4/14,2)</f>
        <v>6368.5</v>
      </c>
      <c r="CK20" s="25">
        <f>+CJ20/CA20-1</f>
        <v>3.5000016251864885E-2</v>
      </c>
      <c r="CL20" s="37">
        <f t="shared" ref="CL20:CL37" si="83">+CJ20*12</f>
        <v>76422</v>
      </c>
      <c r="CM20" s="38">
        <f t="shared" ref="CM20:CM37" si="84">+CJ20*2</f>
        <v>12737</v>
      </c>
      <c r="CO20" s="14"/>
      <c r="CP20" s="35" t="s">
        <v>24</v>
      </c>
      <c r="CQ20" s="36"/>
      <c r="CR20" s="47">
        <f t="shared" ref="CR20:CR37" si="85">+CS20*14</f>
        <v>92279.6</v>
      </c>
      <c r="CS20" s="48">
        <f t="shared" ref="CS20:CS37" si="86">ROUNDUP(CI20*CQ$4/14,2)</f>
        <v>6591.4000000000005</v>
      </c>
      <c r="CT20" s="25">
        <f>+CS20/CJ20-1</f>
        <v>3.5000392557117177E-2</v>
      </c>
      <c r="CU20" s="37">
        <f t="shared" ref="CU20:CU37" si="87">+CS20*12</f>
        <v>79096.800000000003</v>
      </c>
      <c r="CV20" s="38">
        <f t="shared" ref="CV20:CV37" si="88">+CS20*2</f>
        <v>13182.800000000001</v>
      </c>
      <c r="CX20" s="14"/>
      <c r="CY20" s="35" t="s">
        <v>24</v>
      </c>
      <c r="CZ20" s="36"/>
      <c r="DA20" s="47">
        <f t="shared" ref="DA20:DA37" si="89">+DB20*14</f>
        <v>94125.22</v>
      </c>
      <c r="DB20" s="48">
        <f t="shared" ref="DB20:DB37" si="90">ROUNDUP(CR20*CZ$4/14,2)</f>
        <v>6723.2300000000005</v>
      </c>
      <c r="DC20" s="25">
        <f>+DB20/CS20-1</f>
        <v>2.0000303425675936E-2</v>
      </c>
      <c r="DD20" s="37">
        <f t="shared" ref="DD20:DD37" si="91">+DB20*12</f>
        <v>80678.760000000009</v>
      </c>
      <c r="DE20" s="38">
        <f t="shared" ref="DE20:DE37" si="92">+DB20*2</f>
        <v>13446.460000000001</v>
      </c>
    </row>
    <row r="21" spans="1:109" ht="38.25" x14ac:dyDescent="0.2">
      <c r="A21" s="49" t="s">
        <v>13</v>
      </c>
      <c r="B21" s="50"/>
      <c r="C21" s="51">
        <v>67087.029413213153</v>
      </c>
      <c r="D21" s="52">
        <v>4791.9306723723685</v>
      </c>
      <c r="F21" s="50" t="s">
        <v>13</v>
      </c>
      <c r="K21" s="49" t="s">
        <v>13</v>
      </c>
      <c r="L21" s="50"/>
      <c r="M21" s="51">
        <f>+M9</f>
        <v>67757.899999999994</v>
      </c>
      <c r="N21" s="52">
        <f>+N9</f>
        <v>4839.8500000000004</v>
      </c>
      <c r="P21" s="51">
        <f>+P9</f>
        <v>67757.900000000009</v>
      </c>
      <c r="Q21" s="52">
        <f>+Q9</f>
        <v>4839.8500000000004</v>
      </c>
      <c r="R21" s="112"/>
      <c r="S21" s="37">
        <f t="shared" si="53"/>
        <v>58078.200000000004</v>
      </c>
      <c r="T21" s="38">
        <f t="shared" si="54"/>
        <v>9679.7000000000007</v>
      </c>
      <c r="U21" s="103"/>
      <c r="V21" s="49" t="s">
        <v>13</v>
      </c>
      <c r="W21" s="50"/>
      <c r="X21" s="51">
        <f t="shared" si="55"/>
        <v>68435.5</v>
      </c>
      <c r="Y21" s="52">
        <f t="shared" si="56"/>
        <v>4888.25</v>
      </c>
      <c r="AA21" s="112"/>
      <c r="AB21" s="37">
        <f t="shared" si="57"/>
        <v>58659</v>
      </c>
      <c r="AC21" s="38">
        <f t="shared" si="58"/>
        <v>9776.5</v>
      </c>
      <c r="AD21" s="104"/>
      <c r="AE21" s="104"/>
      <c r="AF21" s="49" t="s">
        <v>13</v>
      </c>
      <c r="AG21" s="50"/>
      <c r="AH21" s="51">
        <f t="shared" si="59"/>
        <v>69462.12</v>
      </c>
      <c r="AI21" s="52">
        <f t="shared" si="60"/>
        <v>4961.58</v>
      </c>
      <c r="AK21" s="37">
        <f t="shared" si="61"/>
        <v>59538.96</v>
      </c>
      <c r="AL21" s="38">
        <f t="shared" si="62"/>
        <v>9923.16</v>
      </c>
      <c r="AM21" s="106"/>
      <c r="AO21" s="49" t="s">
        <v>13</v>
      </c>
      <c r="AP21" s="50"/>
      <c r="AQ21" s="51">
        <f t="shared" si="63"/>
        <v>69633.2</v>
      </c>
      <c r="AR21" s="52">
        <f t="shared" si="64"/>
        <v>4973.8</v>
      </c>
      <c r="AT21" s="37">
        <f t="shared" si="65"/>
        <v>59685.600000000006</v>
      </c>
      <c r="AU21" s="38">
        <f t="shared" si="66"/>
        <v>9947.6</v>
      </c>
      <c r="AV21" s="107"/>
      <c r="AW21" s="90"/>
      <c r="AX21" s="49" t="s">
        <v>13</v>
      </c>
      <c r="AY21" s="50"/>
      <c r="AZ21" s="51">
        <f t="shared" si="67"/>
        <v>71200.08</v>
      </c>
      <c r="BA21" s="52">
        <f t="shared" ref="BA21:BA37" si="93">ROUNDUP(AQ21*$AY$4/14,2)</f>
        <v>5085.72</v>
      </c>
      <c r="BC21" s="37">
        <f t="shared" si="68"/>
        <v>61028.639999999999</v>
      </c>
      <c r="BD21" s="108">
        <f t="shared" si="69"/>
        <v>10171.44</v>
      </c>
      <c r="BE21" s="14"/>
      <c r="BF21" s="49" t="s">
        <v>13</v>
      </c>
      <c r="BG21" s="50"/>
      <c r="BH21" s="51">
        <f t="shared" si="70"/>
        <v>71374.100000000006</v>
      </c>
      <c r="BI21" s="52">
        <v>5098.1500000000005</v>
      </c>
      <c r="BJ21" s="23"/>
      <c r="BK21" s="37">
        <f t="shared" si="71"/>
        <v>61177.8</v>
      </c>
      <c r="BL21" s="38">
        <f t="shared" si="72"/>
        <v>10196.300000000001</v>
      </c>
      <c r="BN21" s="14"/>
      <c r="BO21" s="49" t="s">
        <v>13</v>
      </c>
      <c r="BP21" s="50"/>
      <c r="BQ21" s="51">
        <f t="shared" si="73"/>
        <v>72801.679999999993</v>
      </c>
      <c r="BR21" s="52">
        <f t="shared" si="74"/>
        <v>5200.12</v>
      </c>
      <c r="BS21" s="25">
        <f t="shared" ref="BS21:BS37" si="94">+BR21/BI21-1</f>
        <v>2.0001373047085602E-2</v>
      </c>
      <c r="BT21" s="37">
        <f t="shared" si="75"/>
        <v>62401.440000000002</v>
      </c>
      <c r="BU21" s="38">
        <f t="shared" si="76"/>
        <v>10400.24</v>
      </c>
      <c r="BW21" s="14"/>
      <c r="BX21" s="49" t="s">
        <v>13</v>
      </c>
      <c r="BY21" s="50"/>
      <c r="BZ21" s="51">
        <f t="shared" si="77"/>
        <v>73457.02</v>
      </c>
      <c r="CA21" s="52">
        <f t="shared" si="78"/>
        <v>5246.93</v>
      </c>
      <c r="CB21" s="25">
        <f t="shared" ref="CB21:CB37" si="95">+CA21/BR21-1</f>
        <v>9.0017153450305809E-3</v>
      </c>
      <c r="CC21" s="37">
        <f t="shared" si="79"/>
        <v>62963.16</v>
      </c>
      <c r="CD21" s="38">
        <f t="shared" si="80"/>
        <v>10493.86</v>
      </c>
      <c r="CF21" s="14"/>
      <c r="CG21" s="49" t="s">
        <v>13</v>
      </c>
      <c r="CH21" s="50"/>
      <c r="CI21" s="51">
        <f t="shared" si="81"/>
        <v>76028.12</v>
      </c>
      <c r="CJ21" s="52">
        <f t="shared" si="82"/>
        <v>5430.58</v>
      </c>
      <c r="CK21" s="25">
        <f t="shared" ref="CK21:CK37" si="96">+CJ21/CA21-1</f>
        <v>3.500141987790939E-2</v>
      </c>
      <c r="CL21" s="37">
        <f t="shared" si="83"/>
        <v>65166.96</v>
      </c>
      <c r="CM21" s="38">
        <f t="shared" si="84"/>
        <v>10861.16</v>
      </c>
      <c r="CO21" s="14"/>
      <c r="CP21" s="49" t="s">
        <v>13</v>
      </c>
      <c r="CQ21" s="50"/>
      <c r="CR21" s="51">
        <f t="shared" si="85"/>
        <v>78689.239999999991</v>
      </c>
      <c r="CS21" s="52">
        <f t="shared" si="86"/>
        <v>5620.66</v>
      </c>
      <c r="CT21" s="25">
        <f t="shared" ref="CT21:CT37" si="97">+CS21/CJ21-1</f>
        <v>3.5001786181218186E-2</v>
      </c>
      <c r="CU21" s="37">
        <f t="shared" si="87"/>
        <v>67447.92</v>
      </c>
      <c r="CV21" s="38">
        <f t="shared" si="88"/>
        <v>11241.32</v>
      </c>
      <c r="CX21" s="14"/>
      <c r="CY21" s="49" t="s">
        <v>13</v>
      </c>
      <c r="CZ21" s="50"/>
      <c r="DA21" s="51">
        <f t="shared" si="89"/>
        <v>80263.12</v>
      </c>
      <c r="DB21" s="52">
        <f t="shared" si="90"/>
        <v>5733.08</v>
      </c>
      <c r="DC21" s="25">
        <f t="shared" ref="DC21:DC37" si="98">+DB21/CS21-1</f>
        <v>2.0001209822334109E-2</v>
      </c>
      <c r="DD21" s="37">
        <f t="shared" si="91"/>
        <v>68796.959999999992</v>
      </c>
      <c r="DE21" s="38">
        <f t="shared" si="92"/>
        <v>11466.16</v>
      </c>
    </row>
    <row r="22" spans="1:109" x14ac:dyDescent="0.2">
      <c r="A22" s="53" t="s">
        <v>25</v>
      </c>
      <c r="B22" s="54">
        <v>29</v>
      </c>
      <c r="C22" s="51">
        <v>64677.243219600001</v>
      </c>
      <c r="D22" s="52">
        <v>4619.8030871142855</v>
      </c>
      <c r="F22" s="54">
        <v>29</v>
      </c>
      <c r="K22" s="53" t="s">
        <v>25</v>
      </c>
      <c r="L22" s="54">
        <v>29</v>
      </c>
      <c r="M22" s="51">
        <f>+C22*1.01</f>
        <v>65324.015651795999</v>
      </c>
      <c r="N22" s="52">
        <f>+M22/14</f>
        <v>4666.0011179854282</v>
      </c>
      <c r="P22" s="51">
        <f t="shared" ref="P22:P37" si="99">+Q22*14</f>
        <v>65324</v>
      </c>
      <c r="Q22" s="52">
        <f t="shared" ref="Q22:Q37" si="100">ROUND(+M22/14,2)</f>
        <v>4666</v>
      </c>
      <c r="R22" s="112"/>
      <c r="S22" s="37">
        <f t="shared" si="53"/>
        <v>55992</v>
      </c>
      <c r="T22" s="38">
        <f t="shared" si="54"/>
        <v>9332</v>
      </c>
      <c r="U22" s="103"/>
      <c r="V22" s="53" t="s">
        <v>25</v>
      </c>
      <c r="W22" s="54">
        <v>29</v>
      </c>
      <c r="X22" s="51">
        <f t="shared" si="55"/>
        <v>65977.239999999991</v>
      </c>
      <c r="Y22" s="52">
        <f t="shared" si="56"/>
        <v>4712.66</v>
      </c>
      <c r="AA22" s="112"/>
      <c r="AB22" s="37">
        <f t="shared" si="57"/>
        <v>56551.92</v>
      </c>
      <c r="AC22" s="38">
        <f t="shared" si="58"/>
        <v>9425.32</v>
      </c>
      <c r="AD22" s="104"/>
      <c r="AE22" s="104"/>
      <c r="AF22" s="53" t="s">
        <v>25</v>
      </c>
      <c r="AG22" s="54">
        <v>29</v>
      </c>
      <c r="AH22" s="51">
        <f t="shared" si="59"/>
        <v>66966.900000000009</v>
      </c>
      <c r="AI22" s="52">
        <f t="shared" si="60"/>
        <v>4783.3500000000004</v>
      </c>
      <c r="AK22" s="37">
        <f t="shared" si="61"/>
        <v>57400.200000000004</v>
      </c>
      <c r="AL22" s="38">
        <f t="shared" si="62"/>
        <v>9566.7000000000007</v>
      </c>
      <c r="AM22" s="106"/>
      <c r="AO22" s="53" t="s">
        <v>25</v>
      </c>
      <c r="AP22" s="54">
        <v>29</v>
      </c>
      <c r="AQ22" s="51">
        <f t="shared" si="63"/>
        <v>67131.960000000006</v>
      </c>
      <c r="AR22" s="52">
        <f t="shared" si="64"/>
        <v>4795.1400000000003</v>
      </c>
      <c r="AT22" s="37">
        <f t="shared" si="65"/>
        <v>57541.680000000008</v>
      </c>
      <c r="AU22" s="38">
        <f t="shared" si="66"/>
        <v>9590.2800000000007</v>
      </c>
      <c r="AV22" s="107"/>
      <c r="AW22" s="90"/>
      <c r="AX22" s="53" t="s">
        <v>25</v>
      </c>
      <c r="AY22" s="54">
        <v>29</v>
      </c>
      <c r="AZ22" s="51">
        <f t="shared" si="67"/>
        <v>68642.559999999998</v>
      </c>
      <c r="BA22" s="52">
        <f t="shared" si="93"/>
        <v>4903.04</v>
      </c>
      <c r="BC22" s="37">
        <f t="shared" si="68"/>
        <v>58836.479999999996</v>
      </c>
      <c r="BD22" s="108">
        <f t="shared" si="69"/>
        <v>9806.08</v>
      </c>
      <c r="BE22" s="14"/>
      <c r="BF22" s="53" t="s">
        <v>25</v>
      </c>
      <c r="BG22" s="54">
        <v>29</v>
      </c>
      <c r="BH22" s="51">
        <f t="shared" si="70"/>
        <v>68810.28</v>
      </c>
      <c r="BI22" s="52">
        <v>4915.0200000000004</v>
      </c>
      <c r="BJ22" s="23"/>
      <c r="BK22" s="37">
        <f t="shared" si="71"/>
        <v>58980.240000000005</v>
      </c>
      <c r="BL22" s="38">
        <f t="shared" si="72"/>
        <v>9830.0400000000009</v>
      </c>
      <c r="BN22" s="14"/>
      <c r="BO22" s="53" t="s">
        <v>25</v>
      </c>
      <c r="BP22" s="54">
        <v>29</v>
      </c>
      <c r="BQ22" s="51">
        <f t="shared" si="73"/>
        <v>70186.62</v>
      </c>
      <c r="BR22" s="52">
        <f t="shared" si="74"/>
        <v>5013.33</v>
      </c>
      <c r="BS22" s="25">
        <f t="shared" si="94"/>
        <v>2.0001953196528088E-2</v>
      </c>
      <c r="BT22" s="37">
        <f t="shared" si="75"/>
        <v>60159.96</v>
      </c>
      <c r="BU22" s="38">
        <f t="shared" si="76"/>
        <v>10026.66</v>
      </c>
      <c r="BW22" s="14"/>
      <c r="BX22" s="53" t="s">
        <v>25</v>
      </c>
      <c r="BY22" s="54">
        <v>29</v>
      </c>
      <c r="BZ22" s="51">
        <f t="shared" si="77"/>
        <v>70818.3</v>
      </c>
      <c r="CA22" s="52">
        <f t="shared" si="78"/>
        <v>5058.45</v>
      </c>
      <c r="CB22" s="25">
        <f t="shared" si="95"/>
        <v>9.0000059840464885E-3</v>
      </c>
      <c r="CC22" s="37">
        <f t="shared" si="79"/>
        <v>60701.399999999994</v>
      </c>
      <c r="CD22" s="38">
        <f t="shared" si="80"/>
        <v>10116.9</v>
      </c>
      <c r="CF22" s="14"/>
      <c r="CG22" s="53" t="s">
        <v>25</v>
      </c>
      <c r="CH22" s="54">
        <v>29</v>
      </c>
      <c r="CI22" s="51">
        <f t="shared" si="81"/>
        <v>73297</v>
      </c>
      <c r="CJ22" s="52">
        <f t="shared" si="82"/>
        <v>5235.5</v>
      </c>
      <c r="CK22" s="25">
        <f t="shared" si="96"/>
        <v>3.5000840178315507E-2</v>
      </c>
      <c r="CL22" s="37">
        <f t="shared" si="83"/>
        <v>62826</v>
      </c>
      <c r="CM22" s="38">
        <f t="shared" si="84"/>
        <v>10471</v>
      </c>
      <c r="CO22" s="14"/>
      <c r="CP22" s="53" t="s">
        <v>25</v>
      </c>
      <c r="CQ22" s="54">
        <v>29</v>
      </c>
      <c r="CR22" s="51">
        <f t="shared" si="85"/>
        <v>75862.5</v>
      </c>
      <c r="CS22" s="52">
        <f t="shared" si="86"/>
        <v>5418.75</v>
      </c>
      <c r="CT22" s="25">
        <f t="shared" si="97"/>
        <v>3.5001432527934195E-2</v>
      </c>
      <c r="CU22" s="37">
        <f t="shared" si="87"/>
        <v>65025</v>
      </c>
      <c r="CV22" s="38">
        <f t="shared" si="88"/>
        <v>10837.5</v>
      </c>
      <c r="CX22" s="14"/>
      <c r="CY22" s="53" t="s">
        <v>25</v>
      </c>
      <c r="CZ22" s="54">
        <v>29</v>
      </c>
      <c r="DA22" s="51">
        <f t="shared" si="89"/>
        <v>77379.820000000007</v>
      </c>
      <c r="DB22" s="52">
        <f t="shared" si="90"/>
        <v>5527.13</v>
      </c>
      <c r="DC22" s="25">
        <f t="shared" si="98"/>
        <v>2.0000922722029912E-2</v>
      </c>
      <c r="DD22" s="37">
        <f t="shared" si="91"/>
        <v>66325.56</v>
      </c>
      <c r="DE22" s="38">
        <f t="shared" si="92"/>
        <v>11054.26</v>
      </c>
    </row>
    <row r="23" spans="1:109" x14ac:dyDescent="0.2">
      <c r="A23" s="53" t="s">
        <v>26</v>
      </c>
      <c r="B23" s="54">
        <v>28</v>
      </c>
      <c r="C23" s="51">
        <v>60687.7438416</v>
      </c>
      <c r="D23" s="52">
        <v>4334.8388458285717</v>
      </c>
      <c r="F23" s="54">
        <v>28</v>
      </c>
      <c r="K23" s="53" t="s">
        <v>26</v>
      </c>
      <c r="L23" s="54">
        <v>28</v>
      </c>
      <c r="M23" s="51">
        <f t="shared" ref="M23:M37" si="101">+C23*1.01</f>
        <v>61294.621280015999</v>
      </c>
      <c r="N23" s="52">
        <f t="shared" ref="N23:N37" si="102">+M23/14</f>
        <v>4378.1872342868573</v>
      </c>
      <c r="P23" s="51">
        <f t="shared" si="99"/>
        <v>61294.659999999996</v>
      </c>
      <c r="Q23" s="52">
        <f t="shared" si="100"/>
        <v>4378.1899999999996</v>
      </c>
      <c r="R23" s="112"/>
      <c r="S23" s="37">
        <f t="shared" si="53"/>
        <v>52538.28</v>
      </c>
      <c r="T23" s="38">
        <f t="shared" si="54"/>
        <v>8756.3799999999992</v>
      </c>
      <c r="U23" s="103"/>
      <c r="V23" s="53" t="s">
        <v>26</v>
      </c>
      <c r="W23" s="54">
        <v>28</v>
      </c>
      <c r="X23" s="51">
        <f t="shared" si="55"/>
        <v>61907.720000000008</v>
      </c>
      <c r="Y23" s="52">
        <f t="shared" si="56"/>
        <v>4421.9800000000005</v>
      </c>
      <c r="AA23" s="112"/>
      <c r="AB23" s="37">
        <f t="shared" si="57"/>
        <v>53063.760000000009</v>
      </c>
      <c r="AC23" s="38">
        <f t="shared" si="58"/>
        <v>8843.9600000000009</v>
      </c>
      <c r="AD23" s="104"/>
      <c r="AE23" s="104"/>
      <c r="AF23" s="53" t="s">
        <v>26</v>
      </c>
      <c r="AG23" s="54">
        <v>28</v>
      </c>
      <c r="AH23" s="51">
        <f t="shared" si="59"/>
        <v>62836.340000000004</v>
      </c>
      <c r="AI23" s="52">
        <f t="shared" si="60"/>
        <v>4488.3100000000004</v>
      </c>
      <c r="AK23" s="37">
        <f t="shared" si="61"/>
        <v>53859.72</v>
      </c>
      <c r="AL23" s="38">
        <f t="shared" si="62"/>
        <v>8976.6200000000008</v>
      </c>
      <c r="AM23" s="106"/>
      <c r="AO23" s="53" t="s">
        <v>26</v>
      </c>
      <c r="AP23" s="54">
        <v>28</v>
      </c>
      <c r="AQ23" s="51">
        <f t="shared" si="63"/>
        <v>62991.18</v>
      </c>
      <c r="AR23" s="52">
        <f t="shared" si="64"/>
        <v>4499.37</v>
      </c>
      <c r="AT23" s="37">
        <f t="shared" si="65"/>
        <v>53992.44</v>
      </c>
      <c r="AU23" s="38">
        <f t="shared" si="66"/>
        <v>8998.74</v>
      </c>
      <c r="AV23" s="107"/>
      <c r="AW23" s="90"/>
      <c r="AX23" s="53" t="s">
        <v>26</v>
      </c>
      <c r="AY23" s="54">
        <v>28</v>
      </c>
      <c r="AZ23" s="51">
        <f t="shared" si="67"/>
        <v>64408.540000000008</v>
      </c>
      <c r="BA23" s="52">
        <f t="shared" si="93"/>
        <v>4600.6100000000006</v>
      </c>
      <c r="BC23" s="37">
        <f t="shared" si="68"/>
        <v>55207.320000000007</v>
      </c>
      <c r="BD23" s="108">
        <f t="shared" si="69"/>
        <v>9201.2200000000012</v>
      </c>
      <c r="BE23" s="14"/>
      <c r="BF23" s="53" t="s">
        <v>26</v>
      </c>
      <c r="BG23" s="54">
        <v>28</v>
      </c>
      <c r="BH23" s="51">
        <f t="shared" si="70"/>
        <v>64566.040000000008</v>
      </c>
      <c r="BI23" s="52">
        <v>4611.8600000000006</v>
      </c>
      <c r="BJ23" s="23"/>
      <c r="BK23" s="37">
        <f t="shared" si="71"/>
        <v>55342.320000000007</v>
      </c>
      <c r="BL23" s="38">
        <f t="shared" si="72"/>
        <v>9223.7200000000012</v>
      </c>
      <c r="BN23" s="14"/>
      <c r="BO23" s="53" t="s">
        <v>26</v>
      </c>
      <c r="BP23" s="54">
        <v>28</v>
      </c>
      <c r="BQ23" s="51">
        <f t="shared" si="73"/>
        <v>65857.400000000009</v>
      </c>
      <c r="BR23" s="52">
        <f t="shared" si="74"/>
        <v>4704.1000000000004</v>
      </c>
      <c r="BS23" s="25">
        <f t="shared" si="94"/>
        <v>2.000060713031182E-2</v>
      </c>
      <c r="BT23" s="37">
        <f t="shared" si="75"/>
        <v>56449.200000000004</v>
      </c>
      <c r="BU23" s="38">
        <f t="shared" si="76"/>
        <v>9408.2000000000007</v>
      </c>
      <c r="BW23" s="14"/>
      <c r="BX23" s="53" t="s">
        <v>26</v>
      </c>
      <c r="BY23" s="54">
        <v>28</v>
      </c>
      <c r="BZ23" s="51">
        <f t="shared" si="77"/>
        <v>66450.16</v>
      </c>
      <c r="CA23" s="52">
        <f t="shared" si="78"/>
        <v>4746.4400000000005</v>
      </c>
      <c r="CB23" s="25">
        <f t="shared" si="95"/>
        <v>9.0006589995961228E-3</v>
      </c>
      <c r="CC23" s="37">
        <f t="shared" si="79"/>
        <v>56957.280000000006</v>
      </c>
      <c r="CD23" s="38">
        <f t="shared" si="80"/>
        <v>9492.880000000001</v>
      </c>
      <c r="CF23" s="14"/>
      <c r="CG23" s="53" t="s">
        <v>26</v>
      </c>
      <c r="CH23" s="54">
        <v>28</v>
      </c>
      <c r="CI23" s="51">
        <f t="shared" si="81"/>
        <v>68775.98000000001</v>
      </c>
      <c r="CJ23" s="52">
        <f t="shared" si="82"/>
        <v>4912.5700000000006</v>
      </c>
      <c r="CK23" s="25">
        <f t="shared" si="96"/>
        <v>3.5000969147403138E-2</v>
      </c>
      <c r="CL23" s="37">
        <f t="shared" si="83"/>
        <v>58950.840000000011</v>
      </c>
      <c r="CM23" s="38">
        <f t="shared" si="84"/>
        <v>9825.1400000000012</v>
      </c>
      <c r="CO23" s="14"/>
      <c r="CP23" s="53" t="s">
        <v>26</v>
      </c>
      <c r="CQ23" s="54">
        <v>28</v>
      </c>
      <c r="CR23" s="51">
        <f t="shared" si="85"/>
        <v>71183.14</v>
      </c>
      <c r="CS23" s="52">
        <f t="shared" si="86"/>
        <v>5084.51</v>
      </c>
      <c r="CT23" s="25">
        <f t="shared" si="97"/>
        <v>3.5000010177971941E-2</v>
      </c>
      <c r="CU23" s="37">
        <f t="shared" si="87"/>
        <v>61014.12</v>
      </c>
      <c r="CV23" s="38">
        <f t="shared" si="88"/>
        <v>10169.02</v>
      </c>
      <c r="CX23" s="14"/>
      <c r="CY23" s="53" t="s">
        <v>26</v>
      </c>
      <c r="CZ23" s="54">
        <v>28</v>
      </c>
      <c r="DA23" s="51">
        <f t="shared" si="89"/>
        <v>72606.94</v>
      </c>
      <c r="DB23" s="52">
        <f t="shared" si="90"/>
        <v>5186.21</v>
      </c>
      <c r="DC23" s="25">
        <f t="shared" si="98"/>
        <v>2.000192742270146E-2</v>
      </c>
      <c r="DD23" s="37">
        <f t="shared" si="91"/>
        <v>62234.520000000004</v>
      </c>
      <c r="DE23" s="38">
        <f t="shared" si="92"/>
        <v>10372.42</v>
      </c>
    </row>
    <row r="24" spans="1:109" x14ac:dyDescent="0.2">
      <c r="A24" s="53" t="s">
        <v>27</v>
      </c>
      <c r="B24" s="54">
        <v>27</v>
      </c>
      <c r="C24" s="51">
        <v>56112.377911649986</v>
      </c>
      <c r="D24" s="52">
        <v>4008.0269936892846</v>
      </c>
      <c r="F24" s="54">
        <v>27</v>
      </c>
      <c r="K24" s="53" t="s">
        <v>27</v>
      </c>
      <c r="L24" s="54">
        <v>27</v>
      </c>
      <c r="M24" s="51">
        <f t="shared" si="101"/>
        <v>56673.501690766483</v>
      </c>
      <c r="N24" s="52">
        <f t="shared" si="102"/>
        <v>4048.1072636261774</v>
      </c>
      <c r="P24" s="51">
        <f t="shared" si="99"/>
        <v>56673.54</v>
      </c>
      <c r="Q24" s="52">
        <f t="shared" si="100"/>
        <v>4048.11</v>
      </c>
      <c r="R24" s="112"/>
      <c r="S24" s="37">
        <f t="shared" si="53"/>
        <v>48577.32</v>
      </c>
      <c r="T24" s="38">
        <f t="shared" si="54"/>
        <v>8096.22</v>
      </c>
      <c r="U24" s="103"/>
      <c r="V24" s="53" t="s">
        <v>27</v>
      </c>
      <c r="W24" s="54">
        <v>27</v>
      </c>
      <c r="X24" s="51">
        <f t="shared" si="55"/>
        <v>57240.400000000009</v>
      </c>
      <c r="Y24" s="52">
        <f t="shared" si="56"/>
        <v>4088.6000000000004</v>
      </c>
      <c r="AA24" s="112"/>
      <c r="AB24" s="37">
        <f t="shared" si="57"/>
        <v>49063.200000000004</v>
      </c>
      <c r="AC24" s="38">
        <f t="shared" si="58"/>
        <v>8177.2000000000007</v>
      </c>
      <c r="AD24" s="104"/>
      <c r="AE24" s="104"/>
      <c r="AF24" s="53" t="s">
        <v>27</v>
      </c>
      <c r="AG24" s="54">
        <v>27</v>
      </c>
      <c r="AH24" s="51">
        <f t="shared" si="59"/>
        <v>58099.020000000004</v>
      </c>
      <c r="AI24" s="52">
        <f t="shared" si="60"/>
        <v>4149.93</v>
      </c>
      <c r="AK24" s="37">
        <f t="shared" si="61"/>
        <v>49799.16</v>
      </c>
      <c r="AL24" s="38">
        <f t="shared" si="62"/>
        <v>8299.86</v>
      </c>
      <c r="AM24" s="106"/>
      <c r="AO24" s="53" t="s">
        <v>27</v>
      </c>
      <c r="AP24" s="54">
        <v>27</v>
      </c>
      <c r="AQ24" s="51">
        <f t="shared" si="63"/>
        <v>58242.239999999998</v>
      </c>
      <c r="AR24" s="52">
        <f t="shared" si="64"/>
        <v>4160.16</v>
      </c>
      <c r="AT24" s="37">
        <f t="shared" si="65"/>
        <v>49921.919999999998</v>
      </c>
      <c r="AU24" s="38">
        <f t="shared" si="66"/>
        <v>8320.32</v>
      </c>
      <c r="AV24" s="107"/>
      <c r="AW24" s="90"/>
      <c r="AX24" s="53" t="s">
        <v>27</v>
      </c>
      <c r="AY24" s="54">
        <v>27</v>
      </c>
      <c r="AZ24" s="51">
        <f t="shared" si="67"/>
        <v>59552.780000000006</v>
      </c>
      <c r="BA24" s="52">
        <f t="shared" si="93"/>
        <v>4253.7700000000004</v>
      </c>
      <c r="BC24" s="37">
        <f t="shared" si="68"/>
        <v>51045.240000000005</v>
      </c>
      <c r="BD24" s="108">
        <f t="shared" si="69"/>
        <v>8507.5400000000009</v>
      </c>
      <c r="BE24" s="14"/>
      <c r="BF24" s="53" t="s">
        <v>27</v>
      </c>
      <c r="BG24" s="54">
        <v>27</v>
      </c>
      <c r="BH24" s="51">
        <f t="shared" si="70"/>
        <v>59698.380000000005</v>
      </c>
      <c r="BI24" s="52">
        <v>4264.17</v>
      </c>
      <c r="BJ24" s="23"/>
      <c r="BK24" s="37">
        <f t="shared" si="71"/>
        <v>51170.04</v>
      </c>
      <c r="BL24" s="38">
        <f t="shared" si="72"/>
        <v>8528.34</v>
      </c>
      <c r="BN24" s="14"/>
      <c r="BO24" s="53" t="s">
        <v>27</v>
      </c>
      <c r="BP24" s="54">
        <v>27</v>
      </c>
      <c r="BQ24" s="51">
        <f t="shared" si="73"/>
        <v>60892.44</v>
      </c>
      <c r="BR24" s="52">
        <f t="shared" si="74"/>
        <v>4349.46</v>
      </c>
      <c r="BS24" s="25">
        <f t="shared" si="94"/>
        <v>2.0001547780693629E-2</v>
      </c>
      <c r="BT24" s="37">
        <f t="shared" si="75"/>
        <v>52193.520000000004</v>
      </c>
      <c r="BU24" s="38">
        <f t="shared" si="76"/>
        <v>8698.92</v>
      </c>
      <c r="BW24" s="14"/>
      <c r="BX24" s="53" t="s">
        <v>27</v>
      </c>
      <c r="BY24" s="54">
        <v>27</v>
      </c>
      <c r="BZ24" s="51">
        <f t="shared" si="77"/>
        <v>61440.540000000008</v>
      </c>
      <c r="CA24" s="52">
        <f t="shared" si="78"/>
        <v>4388.6100000000006</v>
      </c>
      <c r="CB24" s="25">
        <f t="shared" si="95"/>
        <v>9.0011173800887967E-3</v>
      </c>
      <c r="CC24" s="37">
        <f t="shared" si="79"/>
        <v>52663.320000000007</v>
      </c>
      <c r="CD24" s="38">
        <f t="shared" si="80"/>
        <v>8777.2200000000012</v>
      </c>
      <c r="CF24" s="14"/>
      <c r="CG24" s="53" t="s">
        <v>27</v>
      </c>
      <c r="CH24" s="54">
        <v>27</v>
      </c>
      <c r="CI24" s="51">
        <f t="shared" si="81"/>
        <v>63591.08</v>
      </c>
      <c r="CJ24" s="52">
        <f t="shared" si="82"/>
        <v>4542.22</v>
      </c>
      <c r="CK24" s="25">
        <f t="shared" si="96"/>
        <v>3.5001971011322519E-2</v>
      </c>
      <c r="CL24" s="37">
        <f t="shared" si="83"/>
        <v>54506.64</v>
      </c>
      <c r="CM24" s="38">
        <f t="shared" si="84"/>
        <v>9084.44</v>
      </c>
      <c r="CO24" s="14"/>
      <c r="CP24" s="53" t="s">
        <v>27</v>
      </c>
      <c r="CQ24" s="54">
        <v>27</v>
      </c>
      <c r="CR24" s="51">
        <f t="shared" si="85"/>
        <v>65816.800000000003</v>
      </c>
      <c r="CS24" s="52">
        <f t="shared" si="86"/>
        <v>4701.2</v>
      </c>
      <c r="CT24" s="25">
        <f t="shared" si="97"/>
        <v>3.5000506360325812E-2</v>
      </c>
      <c r="CU24" s="37">
        <f t="shared" si="87"/>
        <v>56414.399999999994</v>
      </c>
      <c r="CV24" s="38">
        <f t="shared" si="88"/>
        <v>9402.4</v>
      </c>
      <c r="CX24" s="14"/>
      <c r="CY24" s="53" t="s">
        <v>27</v>
      </c>
      <c r="CZ24" s="54">
        <v>27</v>
      </c>
      <c r="DA24" s="51">
        <f t="shared" si="89"/>
        <v>67133.22</v>
      </c>
      <c r="DB24" s="52">
        <f t="shared" si="90"/>
        <v>4795.2300000000005</v>
      </c>
      <c r="DC24" s="25">
        <f t="shared" si="98"/>
        <v>2.0001276269888679E-2</v>
      </c>
      <c r="DD24" s="37">
        <f t="shared" si="91"/>
        <v>57542.760000000009</v>
      </c>
      <c r="DE24" s="38">
        <f t="shared" si="92"/>
        <v>9590.4600000000009</v>
      </c>
    </row>
    <row r="25" spans="1:109" x14ac:dyDescent="0.2">
      <c r="A25" s="53" t="s">
        <v>28</v>
      </c>
      <c r="B25" s="54">
        <v>26</v>
      </c>
      <c r="C25" s="51">
        <v>51924.9949509</v>
      </c>
      <c r="D25" s="52">
        <v>3708.9282107785716</v>
      </c>
      <c r="F25" s="54">
        <v>26</v>
      </c>
      <c r="K25" s="53" t="s">
        <v>28</v>
      </c>
      <c r="L25" s="54">
        <v>26</v>
      </c>
      <c r="M25" s="51">
        <f t="shared" si="101"/>
        <v>52444.244900409001</v>
      </c>
      <c r="N25" s="52">
        <f t="shared" si="102"/>
        <v>3746.0174928863571</v>
      </c>
      <c r="P25" s="51">
        <f t="shared" si="99"/>
        <v>52444.28</v>
      </c>
      <c r="Q25" s="52">
        <f t="shared" si="100"/>
        <v>3746.02</v>
      </c>
      <c r="R25" s="112"/>
      <c r="S25" s="37">
        <f t="shared" si="53"/>
        <v>44952.24</v>
      </c>
      <c r="T25" s="38">
        <f t="shared" si="54"/>
        <v>7492.04</v>
      </c>
      <c r="U25" s="103"/>
      <c r="V25" s="53" t="s">
        <v>28</v>
      </c>
      <c r="W25" s="54">
        <v>26</v>
      </c>
      <c r="X25" s="51">
        <f t="shared" si="55"/>
        <v>52968.86</v>
      </c>
      <c r="Y25" s="52">
        <f t="shared" si="56"/>
        <v>3783.4900000000002</v>
      </c>
      <c r="AA25" s="112"/>
      <c r="AB25" s="37">
        <f t="shared" si="57"/>
        <v>45401.880000000005</v>
      </c>
      <c r="AC25" s="38">
        <f t="shared" si="58"/>
        <v>7566.9800000000005</v>
      </c>
      <c r="AD25" s="104"/>
      <c r="AE25" s="104"/>
      <c r="AF25" s="53" t="s">
        <v>28</v>
      </c>
      <c r="AG25" s="54">
        <v>26</v>
      </c>
      <c r="AH25" s="51">
        <f t="shared" si="59"/>
        <v>53763.5</v>
      </c>
      <c r="AI25" s="52">
        <f t="shared" si="60"/>
        <v>3840.25</v>
      </c>
      <c r="AK25" s="37">
        <f t="shared" si="61"/>
        <v>46083</v>
      </c>
      <c r="AL25" s="38">
        <f t="shared" si="62"/>
        <v>7680.5</v>
      </c>
      <c r="AM25" s="106"/>
      <c r="AO25" s="53" t="s">
        <v>28</v>
      </c>
      <c r="AP25" s="54">
        <v>26</v>
      </c>
      <c r="AQ25" s="51">
        <f t="shared" si="63"/>
        <v>53895.94</v>
      </c>
      <c r="AR25" s="52">
        <f t="shared" si="64"/>
        <v>3849.71</v>
      </c>
      <c r="AT25" s="37">
        <f t="shared" si="65"/>
        <v>46196.520000000004</v>
      </c>
      <c r="AU25" s="38">
        <f t="shared" si="66"/>
        <v>7699.42</v>
      </c>
      <c r="AV25" s="107"/>
      <c r="AW25" s="90"/>
      <c r="AX25" s="53" t="s">
        <v>28</v>
      </c>
      <c r="AY25" s="54">
        <v>26</v>
      </c>
      <c r="AZ25" s="51">
        <f t="shared" si="67"/>
        <v>55108.62</v>
      </c>
      <c r="BA25" s="52">
        <f t="shared" si="93"/>
        <v>3936.3300000000004</v>
      </c>
      <c r="BC25" s="37">
        <f t="shared" si="68"/>
        <v>47235.960000000006</v>
      </c>
      <c r="BD25" s="108">
        <f t="shared" si="69"/>
        <v>7872.6600000000008</v>
      </c>
      <c r="BE25" s="14"/>
      <c r="BF25" s="53" t="s">
        <v>28</v>
      </c>
      <c r="BG25" s="54">
        <v>26</v>
      </c>
      <c r="BH25" s="51">
        <f t="shared" si="70"/>
        <v>55243.44</v>
      </c>
      <c r="BI25" s="52">
        <v>3945.96</v>
      </c>
      <c r="BJ25" s="23"/>
      <c r="BK25" s="37">
        <f t="shared" si="71"/>
        <v>47351.520000000004</v>
      </c>
      <c r="BL25" s="38">
        <f t="shared" si="72"/>
        <v>7891.92</v>
      </c>
      <c r="BN25" s="14"/>
      <c r="BO25" s="53" t="s">
        <v>28</v>
      </c>
      <c r="BP25" s="54">
        <v>26</v>
      </c>
      <c r="BQ25" s="51">
        <f t="shared" si="73"/>
        <v>56348.32</v>
      </c>
      <c r="BR25" s="52">
        <f t="shared" si="74"/>
        <v>4024.88</v>
      </c>
      <c r="BS25" s="25">
        <f t="shared" si="94"/>
        <v>2.0000202739004047E-2</v>
      </c>
      <c r="BT25" s="37">
        <f t="shared" si="75"/>
        <v>48298.559999999998</v>
      </c>
      <c r="BU25" s="38">
        <f t="shared" si="76"/>
        <v>8049.76</v>
      </c>
      <c r="BW25" s="14"/>
      <c r="BX25" s="53" t="s">
        <v>28</v>
      </c>
      <c r="BY25" s="54">
        <v>26</v>
      </c>
      <c r="BZ25" s="51">
        <f t="shared" si="77"/>
        <v>56855.54</v>
      </c>
      <c r="CA25" s="52">
        <f t="shared" si="78"/>
        <v>4061.11</v>
      </c>
      <c r="CB25" s="25">
        <f t="shared" si="95"/>
        <v>9.0015106040428616E-3</v>
      </c>
      <c r="CC25" s="37">
        <f t="shared" si="79"/>
        <v>48733.32</v>
      </c>
      <c r="CD25" s="38">
        <f t="shared" si="80"/>
        <v>8122.22</v>
      </c>
      <c r="CF25" s="14"/>
      <c r="CG25" s="53" t="s">
        <v>28</v>
      </c>
      <c r="CH25" s="54">
        <v>26</v>
      </c>
      <c r="CI25" s="51">
        <f t="shared" si="81"/>
        <v>58845.5</v>
      </c>
      <c r="CJ25" s="52">
        <f t="shared" si="82"/>
        <v>4203.25</v>
      </c>
      <c r="CK25" s="25">
        <f t="shared" si="96"/>
        <v>3.5000283173812097E-2</v>
      </c>
      <c r="CL25" s="37">
        <f t="shared" si="83"/>
        <v>50439</v>
      </c>
      <c r="CM25" s="38">
        <f t="shared" si="84"/>
        <v>8406.5</v>
      </c>
      <c r="CO25" s="14"/>
      <c r="CP25" s="53" t="s">
        <v>28</v>
      </c>
      <c r="CQ25" s="54">
        <v>26</v>
      </c>
      <c r="CR25" s="51">
        <f t="shared" si="85"/>
        <v>60905.18</v>
      </c>
      <c r="CS25" s="52">
        <f t="shared" si="86"/>
        <v>4350.37</v>
      </c>
      <c r="CT25" s="25">
        <f t="shared" si="97"/>
        <v>3.5001486944626237E-2</v>
      </c>
      <c r="CU25" s="37">
        <f t="shared" si="87"/>
        <v>52204.44</v>
      </c>
      <c r="CV25" s="38">
        <f t="shared" si="88"/>
        <v>8700.74</v>
      </c>
      <c r="CX25" s="14"/>
      <c r="CY25" s="53" t="s">
        <v>28</v>
      </c>
      <c r="CZ25" s="54">
        <v>26</v>
      </c>
      <c r="DA25" s="51">
        <f t="shared" si="89"/>
        <v>62123.32</v>
      </c>
      <c r="DB25" s="52">
        <f t="shared" si="90"/>
        <v>4437.38</v>
      </c>
      <c r="DC25" s="25">
        <f t="shared" si="98"/>
        <v>2.0000597650314811E-2</v>
      </c>
      <c r="DD25" s="37">
        <f t="shared" si="91"/>
        <v>53248.56</v>
      </c>
      <c r="DE25" s="38">
        <f t="shared" si="92"/>
        <v>8874.76</v>
      </c>
    </row>
    <row r="26" spans="1:109" x14ac:dyDescent="0.2">
      <c r="A26" s="53" t="s">
        <v>29</v>
      </c>
      <c r="B26" s="54">
        <v>25</v>
      </c>
      <c r="C26" s="51">
        <v>47879.697278700005</v>
      </c>
      <c r="D26" s="52">
        <v>3419.9783770500003</v>
      </c>
      <c r="F26" s="54">
        <v>25</v>
      </c>
      <c r="K26" s="53" t="s">
        <v>29</v>
      </c>
      <c r="L26" s="54">
        <v>25</v>
      </c>
      <c r="M26" s="51">
        <f t="shared" si="101"/>
        <v>48358.494251487005</v>
      </c>
      <c r="N26" s="52">
        <f t="shared" si="102"/>
        <v>3454.1781608205006</v>
      </c>
      <c r="P26" s="51">
        <f t="shared" si="99"/>
        <v>48358.52</v>
      </c>
      <c r="Q26" s="52">
        <f t="shared" si="100"/>
        <v>3454.18</v>
      </c>
      <c r="R26" s="112"/>
      <c r="S26" s="37">
        <f t="shared" si="53"/>
        <v>41450.159999999996</v>
      </c>
      <c r="T26" s="38">
        <f t="shared" si="54"/>
        <v>6908.36</v>
      </c>
      <c r="U26" s="103"/>
      <c r="V26" s="53" t="s">
        <v>29</v>
      </c>
      <c r="W26" s="54">
        <v>25</v>
      </c>
      <c r="X26" s="51">
        <f t="shared" si="55"/>
        <v>48842.22</v>
      </c>
      <c r="Y26" s="52">
        <f t="shared" si="56"/>
        <v>3488.73</v>
      </c>
      <c r="AA26" s="112"/>
      <c r="AB26" s="37">
        <f t="shared" si="57"/>
        <v>41864.76</v>
      </c>
      <c r="AC26" s="38">
        <f t="shared" si="58"/>
        <v>6977.46</v>
      </c>
      <c r="AD26" s="104"/>
      <c r="AE26" s="104"/>
      <c r="AF26" s="53" t="s">
        <v>29</v>
      </c>
      <c r="AG26" s="54">
        <v>25</v>
      </c>
      <c r="AH26" s="51">
        <f t="shared" si="59"/>
        <v>49574.98</v>
      </c>
      <c r="AI26" s="52">
        <f t="shared" si="60"/>
        <v>3541.07</v>
      </c>
      <c r="AK26" s="37">
        <f t="shared" si="61"/>
        <v>42492.840000000004</v>
      </c>
      <c r="AL26" s="38">
        <f t="shared" si="62"/>
        <v>7082.14</v>
      </c>
      <c r="AM26" s="106"/>
      <c r="AO26" s="53" t="s">
        <v>29</v>
      </c>
      <c r="AP26" s="54">
        <v>25</v>
      </c>
      <c r="AQ26" s="51">
        <f t="shared" si="63"/>
        <v>49697.060000000005</v>
      </c>
      <c r="AR26" s="52">
        <f t="shared" si="64"/>
        <v>3549.7900000000004</v>
      </c>
      <c r="AT26" s="37">
        <f t="shared" si="65"/>
        <v>42597.48</v>
      </c>
      <c r="AU26" s="38">
        <f t="shared" si="66"/>
        <v>7099.5800000000008</v>
      </c>
      <c r="AV26" s="107"/>
      <c r="AW26" s="90"/>
      <c r="AX26" s="53" t="s">
        <v>29</v>
      </c>
      <c r="AY26" s="54">
        <v>25</v>
      </c>
      <c r="AZ26" s="51">
        <f t="shared" si="67"/>
        <v>50815.380000000005</v>
      </c>
      <c r="BA26" s="52">
        <f t="shared" si="93"/>
        <v>3629.67</v>
      </c>
      <c r="BC26" s="37">
        <f t="shared" si="68"/>
        <v>43556.04</v>
      </c>
      <c r="BD26" s="108">
        <f t="shared" si="69"/>
        <v>7259.34</v>
      </c>
      <c r="BE26" s="14"/>
      <c r="BF26" s="53" t="s">
        <v>29</v>
      </c>
      <c r="BG26" s="54">
        <v>25</v>
      </c>
      <c r="BH26" s="51">
        <f t="shared" si="70"/>
        <v>50939.560000000005</v>
      </c>
      <c r="BI26" s="52">
        <v>3638.5400000000004</v>
      </c>
      <c r="BJ26" s="23"/>
      <c r="BK26" s="37">
        <f t="shared" si="71"/>
        <v>43662.48</v>
      </c>
      <c r="BL26" s="38">
        <f t="shared" si="72"/>
        <v>7277.0800000000008</v>
      </c>
      <c r="BN26" s="14"/>
      <c r="BO26" s="53" t="s">
        <v>29</v>
      </c>
      <c r="BP26" s="54">
        <v>25</v>
      </c>
      <c r="BQ26" s="51">
        <f t="shared" si="73"/>
        <v>51958.48</v>
      </c>
      <c r="BR26" s="52">
        <f t="shared" si="74"/>
        <v>3711.32</v>
      </c>
      <c r="BS26" s="25">
        <f t="shared" si="94"/>
        <v>2.0002528486700699E-2</v>
      </c>
      <c r="BT26" s="37">
        <f t="shared" si="75"/>
        <v>44535.840000000004</v>
      </c>
      <c r="BU26" s="38">
        <f t="shared" si="76"/>
        <v>7422.64</v>
      </c>
      <c r="BW26" s="14"/>
      <c r="BX26" s="53" t="s">
        <v>29</v>
      </c>
      <c r="BY26" s="54">
        <v>25</v>
      </c>
      <c r="BZ26" s="51">
        <f t="shared" si="77"/>
        <v>52426.22</v>
      </c>
      <c r="CA26" s="52">
        <f t="shared" si="78"/>
        <v>3744.73</v>
      </c>
      <c r="CB26" s="25">
        <f t="shared" si="95"/>
        <v>9.0021879008006511E-3</v>
      </c>
      <c r="CC26" s="37">
        <f t="shared" si="79"/>
        <v>44936.76</v>
      </c>
      <c r="CD26" s="38">
        <f t="shared" si="80"/>
        <v>7489.46</v>
      </c>
      <c r="CF26" s="14"/>
      <c r="CG26" s="53" t="s">
        <v>29</v>
      </c>
      <c r="CH26" s="54">
        <v>25</v>
      </c>
      <c r="CI26" s="51">
        <f t="shared" si="81"/>
        <v>54261.200000000004</v>
      </c>
      <c r="CJ26" s="52">
        <f t="shared" si="82"/>
        <v>3875.8</v>
      </c>
      <c r="CK26" s="25">
        <f t="shared" si="96"/>
        <v>3.500118833667587E-2</v>
      </c>
      <c r="CL26" s="37">
        <f t="shared" si="83"/>
        <v>46509.600000000006</v>
      </c>
      <c r="CM26" s="38">
        <f t="shared" si="84"/>
        <v>7751.6</v>
      </c>
      <c r="CO26" s="14"/>
      <c r="CP26" s="53" t="s">
        <v>29</v>
      </c>
      <c r="CQ26" s="54">
        <v>25</v>
      </c>
      <c r="CR26" s="51">
        <f t="shared" si="85"/>
        <v>56160.44</v>
      </c>
      <c r="CS26" s="52">
        <f t="shared" si="86"/>
        <v>4011.46</v>
      </c>
      <c r="CT26" s="25">
        <f t="shared" si="97"/>
        <v>3.5001806078744924E-2</v>
      </c>
      <c r="CU26" s="37">
        <f t="shared" si="87"/>
        <v>48137.520000000004</v>
      </c>
      <c r="CV26" s="38">
        <f t="shared" si="88"/>
        <v>8022.92</v>
      </c>
      <c r="CX26" s="14"/>
      <c r="CY26" s="53" t="s">
        <v>29</v>
      </c>
      <c r="CZ26" s="54">
        <v>25</v>
      </c>
      <c r="DA26" s="51">
        <f t="shared" si="89"/>
        <v>57283.66</v>
      </c>
      <c r="DB26" s="52">
        <f t="shared" si="90"/>
        <v>4091.69</v>
      </c>
      <c r="DC26" s="25">
        <f t="shared" si="98"/>
        <v>2.0000199428636956E-2</v>
      </c>
      <c r="DD26" s="37">
        <f t="shared" si="91"/>
        <v>49100.28</v>
      </c>
      <c r="DE26" s="38">
        <f t="shared" si="92"/>
        <v>8183.38</v>
      </c>
    </row>
    <row r="27" spans="1:109" x14ac:dyDescent="0.2">
      <c r="A27" s="53" t="s">
        <v>30</v>
      </c>
      <c r="B27" s="54">
        <v>24</v>
      </c>
      <c r="C27" s="51">
        <v>44447.00055225</v>
      </c>
      <c r="D27" s="52">
        <v>3174.7857537321429</v>
      </c>
      <c r="F27" s="54">
        <v>24</v>
      </c>
      <c r="K27" s="53" t="s">
        <v>30</v>
      </c>
      <c r="L27" s="54">
        <v>24</v>
      </c>
      <c r="M27" s="51">
        <f t="shared" si="101"/>
        <v>44891.470557772504</v>
      </c>
      <c r="N27" s="52">
        <f t="shared" si="102"/>
        <v>3206.5336112694645</v>
      </c>
      <c r="P27" s="51">
        <f t="shared" si="99"/>
        <v>44891.420000000006</v>
      </c>
      <c r="Q27" s="52">
        <f t="shared" si="100"/>
        <v>3206.53</v>
      </c>
      <c r="R27" s="112"/>
      <c r="S27" s="37">
        <f t="shared" si="53"/>
        <v>38478.36</v>
      </c>
      <c r="T27" s="38">
        <f t="shared" si="54"/>
        <v>6413.06</v>
      </c>
      <c r="U27" s="103"/>
      <c r="V27" s="53" t="s">
        <v>30</v>
      </c>
      <c r="W27" s="54">
        <v>24</v>
      </c>
      <c r="X27" s="51">
        <f t="shared" si="55"/>
        <v>45340.400000000009</v>
      </c>
      <c r="Y27" s="52">
        <f t="shared" si="56"/>
        <v>3238.6000000000004</v>
      </c>
      <c r="AA27" s="112"/>
      <c r="AB27" s="37">
        <f t="shared" si="57"/>
        <v>38863.200000000004</v>
      </c>
      <c r="AC27" s="38">
        <f t="shared" si="58"/>
        <v>6477.2000000000007</v>
      </c>
      <c r="AD27" s="104"/>
      <c r="AE27" s="104"/>
      <c r="AF27" s="53" t="s">
        <v>30</v>
      </c>
      <c r="AG27" s="54">
        <v>24</v>
      </c>
      <c r="AH27" s="51">
        <f t="shared" si="59"/>
        <v>46020.520000000004</v>
      </c>
      <c r="AI27" s="52">
        <f t="shared" si="60"/>
        <v>3287.1800000000003</v>
      </c>
      <c r="AK27" s="37">
        <f t="shared" si="61"/>
        <v>39446.160000000003</v>
      </c>
      <c r="AL27" s="38">
        <f t="shared" si="62"/>
        <v>6574.3600000000006</v>
      </c>
      <c r="AM27" s="106"/>
      <c r="AO27" s="53" t="s">
        <v>30</v>
      </c>
      <c r="AP27" s="54">
        <v>24</v>
      </c>
      <c r="AQ27" s="51">
        <f t="shared" si="63"/>
        <v>46133.920000000006</v>
      </c>
      <c r="AR27" s="52">
        <f t="shared" si="64"/>
        <v>3295.28</v>
      </c>
      <c r="AT27" s="37">
        <f t="shared" si="65"/>
        <v>39543.360000000001</v>
      </c>
      <c r="AU27" s="38">
        <f t="shared" si="66"/>
        <v>6590.56</v>
      </c>
      <c r="AV27" s="107"/>
      <c r="AW27" s="90"/>
      <c r="AX27" s="53" t="s">
        <v>30</v>
      </c>
      <c r="AY27" s="54">
        <v>24</v>
      </c>
      <c r="AZ27" s="51">
        <f t="shared" si="67"/>
        <v>47172.020000000004</v>
      </c>
      <c r="BA27" s="52">
        <f t="shared" si="93"/>
        <v>3369.4300000000003</v>
      </c>
      <c r="BC27" s="37">
        <f t="shared" si="68"/>
        <v>40433.160000000003</v>
      </c>
      <c r="BD27" s="108">
        <f t="shared" si="69"/>
        <v>6738.8600000000006</v>
      </c>
      <c r="BE27" s="14"/>
      <c r="BF27" s="53" t="s">
        <v>30</v>
      </c>
      <c r="BG27" s="54">
        <v>24</v>
      </c>
      <c r="BH27" s="51">
        <f t="shared" si="70"/>
        <v>47287.380000000005</v>
      </c>
      <c r="BI27" s="52">
        <v>3377.67</v>
      </c>
      <c r="BJ27" s="23"/>
      <c r="BK27" s="37">
        <f t="shared" si="71"/>
        <v>40532.04</v>
      </c>
      <c r="BL27" s="38">
        <f t="shared" si="72"/>
        <v>6755.34</v>
      </c>
      <c r="BN27" s="14"/>
      <c r="BO27" s="53" t="s">
        <v>30</v>
      </c>
      <c r="BP27" s="54">
        <v>24</v>
      </c>
      <c r="BQ27" s="51">
        <f t="shared" si="73"/>
        <v>48233.22</v>
      </c>
      <c r="BR27" s="52">
        <f t="shared" si="74"/>
        <v>3445.23</v>
      </c>
      <c r="BS27" s="25">
        <f t="shared" si="94"/>
        <v>2.0001954009716716E-2</v>
      </c>
      <c r="BT27" s="37">
        <f t="shared" si="75"/>
        <v>41342.76</v>
      </c>
      <c r="BU27" s="38">
        <f t="shared" si="76"/>
        <v>6890.46</v>
      </c>
      <c r="BW27" s="14"/>
      <c r="BX27" s="53" t="s">
        <v>30</v>
      </c>
      <c r="BY27" s="54">
        <v>24</v>
      </c>
      <c r="BZ27" s="51">
        <f t="shared" si="77"/>
        <v>48667.360000000001</v>
      </c>
      <c r="CA27" s="52">
        <f t="shared" si="78"/>
        <v>3476.2400000000002</v>
      </c>
      <c r="CB27" s="25">
        <f t="shared" si="95"/>
        <v>9.0008504512035792E-3</v>
      </c>
      <c r="CC27" s="37">
        <f t="shared" si="79"/>
        <v>41714.880000000005</v>
      </c>
      <c r="CD27" s="38">
        <f t="shared" si="80"/>
        <v>6952.4800000000005</v>
      </c>
      <c r="CF27" s="14"/>
      <c r="CG27" s="53" t="s">
        <v>30</v>
      </c>
      <c r="CH27" s="54">
        <v>24</v>
      </c>
      <c r="CI27" s="51">
        <f t="shared" si="81"/>
        <v>50370.740000000005</v>
      </c>
      <c r="CJ27" s="52">
        <f t="shared" si="82"/>
        <v>3597.9100000000003</v>
      </c>
      <c r="CK27" s="25">
        <f t="shared" si="96"/>
        <v>3.5000460267415434E-2</v>
      </c>
      <c r="CL27" s="37">
        <f t="shared" si="83"/>
        <v>43174.920000000006</v>
      </c>
      <c r="CM27" s="38">
        <f t="shared" si="84"/>
        <v>7195.8200000000006</v>
      </c>
      <c r="CO27" s="14"/>
      <c r="CP27" s="53" t="s">
        <v>30</v>
      </c>
      <c r="CQ27" s="54">
        <v>24</v>
      </c>
      <c r="CR27" s="51">
        <f t="shared" si="85"/>
        <v>52133.760000000002</v>
      </c>
      <c r="CS27" s="52">
        <f t="shared" si="86"/>
        <v>3723.84</v>
      </c>
      <c r="CT27" s="25">
        <f t="shared" si="97"/>
        <v>3.5000875508281126E-2</v>
      </c>
      <c r="CU27" s="37">
        <f t="shared" si="87"/>
        <v>44686.080000000002</v>
      </c>
      <c r="CV27" s="38">
        <f t="shared" si="88"/>
        <v>7447.68</v>
      </c>
      <c r="CX27" s="14"/>
      <c r="CY27" s="53" t="s">
        <v>30</v>
      </c>
      <c r="CZ27" s="54">
        <v>24</v>
      </c>
      <c r="DA27" s="51">
        <f t="shared" si="89"/>
        <v>53176.480000000003</v>
      </c>
      <c r="DB27" s="52">
        <f t="shared" si="90"/>
        <v>3798.32</v>
      </c>
      <c r="DC27" s="25">
        <f t="shared" si="98"/>
        <v>2.0000859328005438E-2</v>
      </c>
      <c r="DD27" s="37">
        <f t="shared" si="91"/>
        <v>45579.840000000004</v>
      </c>
      <c r="DE27" s="38">
        <f t="shared" si="92"/>
        <v>7596.64</v>
      </c>
    </row>
    <row r="28" spans="1:109" ht="13.5" thickBot="1" x14ac:dyDescent="0.25">
      <c r="A28" s="55" t="s">
        <v>31</v>
      </c>
      <c r="B28" s="56">
        <v>23</v>
      </c>
      <c r="C28" s="57">
        <v>41163.968257500004</v>
      </c>
      <c r="D28" s="58">
        <v>2940.2834469642862</v>
      </c>
      <c r="F28" s="56">
        <v>23</v>
      </c>
      <c r="K28" s="55" t="s">
        <v>31</v>
      </c>
      <c r="L28" s="56">
        <v>23</v>
      </c>
      <c r="M28" s="57">
        <f t="shared" si="101"/>
        <v>41575.607940075002</v>
      </c>
      <c r="N28" s="58">
        <f t="shared" si="102"/>
        <v>2969.6862814339288</v>
      </c>
      <c r="P28" s="57">
        <f t="shared" si="99"/>
        <v>41575.660000000003</v>
      </c>
      <c r="Q28" s="58">
        <f t="shared" si="100"/>
        <v>2969.69</v>
      </c>
      <c r="R28" s="112"/>
      <c r="S28" s="37">
        <f t="shared" si="53"/>
        <v>35636.28</v>
      </c>
      <c r="T28" s="38">
        <f t="shared" si="54"/>
        <v>5939.38</v>
      </c>
      <c r="U28" s="103"/>
      <c r="V28" s="55" t="s">
        <v>31</v>
      </c>
      <c r="W28" s="56">
        <v>23</v>
      </c>
      <c r="X28" s="57">
        <f t="shared" si="55"/>
        <v>41991.460000000006</v>
      </c>
      <c r="Y28" s="58">
        <f t="shared" si="56"/>
        <v>2999.3900000000003</v>
      </c>
      <c r="AA28" s="112"/>
      <c r="AB28" s="37">
        <f t="shared" si="57"/>
        <v>35992.680000000008</v>
      </c>
      <c r="AC28" s="38">
        <f t="shared" si="58"/>
        <v>5998.7800000000007</v>
      </c>
      <c r="AD28" s="104"/>
      <c r="AE28" s="104"/>
      <c r="AF28" s="55" t="s">
        <v>31</v>
      </c>
      <c r="AG28" s="56">
        <v>23</v>
      </c>
      <c r="AH28" s="57">
        <f t="shared" si="59"/>
        <v>42621.460000000006</v>
      </c>
      <c r="AI28" s="58">
        <f t="shared" si="60"/>
        <v>3044.3900000000003</v>
      </c>
      <c r="AK28" s="37">
        <f t="shared" si="61"/>
        <v>36532.680000000008</v>
      </c>
      <c r="AL28" s="38">
        <f t="shared" si="62"/>
        <v>6088.7800000000007</v>
      </c>
      <c r="AM28" s="106"/>
      <c r="AO28" s="55" t="s">
        <v>31</v>
      </c>
      <c r="AP28" s="56">
        <v>23</v>
      </c>
      <c r="AQ28" s="57">
        <f t="shared" si="63"/>
        <v>42726.32</v>
      </c>
      <c r="AR28" s="58">
        <f t="shared" si="64"/>
        <v>3051.88</v>
      </c>
      <c r="AT28" s="37">
        <f t="shared" si="65"/>
        <v>36622.559999999998</v>
      </c>
      <c r="AU28" s="38">
        <f t="shared" si="66"/>
        <v>6103.76</v>
      </c>
      <c r="AV28" s="107"/>
      <c r="AW28" s="90"/>
      <c r="AX28" s="55" t="s">
        <v>31</v>
      </c>
      <c r="AY28" s="56">
        <v>23</v>
      </c>
      <c r="AZ28" s="57">
        <f t="shared" si="67"/>
        <v>43687.700000000004</v>
      </c>
      <c r="BA28" s="58">
        <f t="shared" si="93"/>
        <v>3120.55</v>
      </c>
      <c r="BC28" s="37">
        <f t="shared" si="68"/>
        <v>37446.600000000006</v>
      </c>
      <c r="BD28" s="108">
        <f t="shared" si="69"/>
        <v>6241.1</v>
      </c>
      <c r="BE28" s="14"/>
      <c r="BF28" s="55" t="s">
        <v>31</v>
      </c>
      <c r="BG28" s="56">
        <v>23</v>
      </c>
      <c r="BH28" s="57">
        <f t="shared" si="70"/>
        <v>43794.520000000004</v>
      </c>
      <c r="BI28" s="58">
        <v>3128.1800000000003</v>
      </c>
      <c r="BJ28" s="23"/>
      <c r="BK28" s="37">
        <f t="shared" si="71"/>
        <v>37538.160000000003</v>
      </c>
      <c r="BL28" s="38">
        <f t="shared" si="72"/>
        <v>6256.3600000000006</v>
      </c>
      <c r="BN28" s="14"/>
      <c r="BO28" s="55" t="s">
        <v>31</v>
      </c>
      <c r="BP28" s="56">
        <v>23</v>
      </c>
      <c r="BQ28" s="57">
        <f t="shared" si="73"/>
        <v>44670.5</v>
      </c>
      <c r="BR28" s="58">
        <f t="shared" si="74"/>
        <v>3190.75</v>
      </c>
      <c r="BS28" s="25">
        <f t="shared" si="94"/>
        <v>2.0002045918073641E-2</v>
      </c>
      <c r="BT28" s="37">
        <f t="shared" si="75"/>
        <v>38289</v>
      </c>
      <c r="BU28" s="38">
        <f t="shared" si="76"/>
        <v>6381.5</v>
      </c>
      <c r="BW28" s="14"/>
      <c r="BX28" s="55" t="s">
        <v>31</v>
      </c>
      <c r="BY28" s="56">
        <v>23</v>
      </c>
      <c r="BZ28" s="57">
        <f t="shared" si="77"/>
        <v>45072.58</v>
      </c>
      <c r="CA28" s="58">
        <f t="shared" si="78"/>
        <v>3219.4700000000003</v>
      </c>
      <c r="CB28" s="25">
        <f t="shared" si="95"/>
        <v>9.0010185693019107E-3</v>
      </c>
      <c r="CC28" s="37">
        <f t="shared" si="79"/>
        <v>38633.64</v>
      </c>
      <c r="CD28" s="38">
        <f t="shared" si="80"/>
        <v>6438.9400000000005</v>
      </c>
      <c r="CF28" s="14"/>
      <c r="CG28" s="55" t="s">
        <v>31</v>
      </c>
      <c r="CH28" s="56">
        <v>23</v>
      </c>
      <c r="CI28" s="57">
        <f t="shared" si="81"/>
        <v>46650.240000000005</v>
      </c>
      <c r="CJ28" s="58">
        <f t="shared" si="82"/>
        <v>3332.1600000000003</v>
      </c>
      <c r="CK28" s="25">
        <f t="shared" si="96"/>
        <v>3.5002655716624087E-2</v>
      </c>
      <c r="CL28" s="37">
        <f t="shared" si="83"/>
        <v>39985.920000000006</v>
      </c>
      <c r="CM28" s="38">
        <f t="shared" si="84"/>
        <v>6664.3200000000006</v>
      </c>
      <c r="CO28" s="14"/>
      <c r="CP28" s="55" t="s">
        <v>31</v>
      </c>
      <c r="CQ28" s="56">
        <v>23</v>
      </c>
      <c r="CR28" s="57">
        <f t="shared" si="85"/>
        <v>48283.060000000005</v>
      </c>
      <c r="CS28" s="58">
        <f t="shared" si="86"/>
        <v>3448.7900000000004</v>
      </c>
      <c r="CT28" s="25">
        <f t="shared" si="97"/>
        <v>3.5001320464803642E-2</v>
      </c>
      <c r="CU28" s="37">
        <f t="shared" si="87"/>
        <v>41385.480000000003</v>
      </c>
      <c r="CV28" s="38">
        <f t="shared" si="88"/>
        <v>6897.5800000000008</v>
      </c>
      <c r="CX28" s="14"/>
      <c r="CY28" s="55" t="s">
        <v>31</v>
      </c>
      <c r="CZ28" s="56">
        <v>23</v>
      </c>
      <c r="DA28" s="57">
        <f t="shared" si="89"/>
        <v>49248.780000000006</v>
      </c>
      <c r="DB28" s="58">
        <f t="shared" si="90"/>
        <v>3517.7700000000004</v>
      </c>
      <c r="DC28" s="25">
        <f t="shared" si="98"/>
        <v>2.0001217818423234E-2</v>
      </c>
      <c r="DD28" s="37">
        <f t="shared" si="91"/>
        <v>42213.240000000005</v>
      </c>
      <c r="DE28" s="38">
        <f t="shared" si="92"/>
        <v>7035.5400000000009</v>
      </c>
    </row>
    <row r="29" spans="1:109" ht="102.75" thickBot="1" x14ac:dyDescent="0.25">
      <c r="A29" s="59" t="s">
        <v>32</v>
      </c>
      <c r="B29" s="60" t="s">
        <v>33</v>
      </c>
      <c r="C29" s="61">
        <v>40336.251262500002</v>
      </c>
      <c r="D29" s="62">
        <v>2881.1608044642858</v>
      </c>
      <c r="E29" s="113"/>
      <c r="F29" s="60" t="s">
        <v>33</v>
      </c>
      <c r="G29" s="114">
        <f>+C33*1.2</f>
        <v>40850.263375412993</v>
      </c>
      <c r="H29" s="115">
        <f>+G29/14</f>
        <v>2917.8759553866425</v>
      </c>
      <c r="J29" s="121" t="s">
        <v>86</v>
      </c>
      <c r="K29" s="59" t="s">
        <v>32</v>
      </c>
      <c r="L29" s="60" t="s">
        <v>33</v>
      </c>
      <c r="M29" s="61">
        <f>+G29*1.01</f>
        <v>41258.766009167121</v>
      </c>
      <c r="N29" s="62">
        <f t="shared" si="102"/>
        <v>2947.0547149405088</v>
      </c>
      <c r="P29" s="61">
        <f t="shared" si="99"/>
        <v>41258.700000000004</v>
      </c>
      <c r="Q29" s="62">
        <f t="shared" si="100"/>
        <v>2947.05</v>
      </c>
      <c r="R29" s="112"/>
      <c r="S29" s="37">
        <f t="shared" si="53"/>
        <v>35364.600000000006</v>
      </c>
      <c r="T29" s="38">
        <f t="shared" si="54"/>
        <v>5894.1</v>
      </c>
      <c r="U29" s="103"/>
      <c r="V29" s="59" t="s">
        <v>32</v>
      </c>
      <c r="W29" s="60" t="s">
        <v>33</v>
      </c>
      <c r="X29" s="61">
        <f t="shared" si="55"/>
        <v>41671.420000000006</v>
      </c>
      <c r="Y29" s="62">
        <f t="shared" si="56"/>
        <v>2976.53</v>
      </c>
      <c r="AA29" s="112"/>
      <c r="AB29" s="37">
        <f t="shared" si="57"/>
        <v>35718.36</v>
      </c>
      <c r="AC29" s="38">
        <f t="shared" si="58"/>
        <v>5953.06</v>
      </c>
      <c r="AD29" s="104"/>
      <c r="AE29" s="104"/>
      <c r="AF29" s="59" t="s">
        <v>32</v>
      </c>
      <c r="AG29" s="60" t="s">
        <v>33</v>
      </c>
      <c r="AH29" s="61">
        <f t="shared" si="59"/>
        <v>42296.520000000004</v>
      </c>
      <c r="AI29" s="62">
        <f t="shared" si="60"/>
        <v>3021.1800000000003</v>
      </c>
      <c r="AK29" s="37">
        <f t="shared" si="61"/>
        <v>36254.160000000003</v>
      </c>
      <c r="AL29" s="38">
        <f t="shared" si="62"/>
        <v>6042.3600000000006</v>
      </c>
      <c r="AM29" s="106"/>
      <c r="AO29" s="59" t="s">
        <v>32</v>
      </c>
      <c r="AP29" s="60" t="s">
        <v>33</v>
      </c>
      <c r="AQ29" s="61">
        <f t="shared" si="63"/>
        <v>42400.680000000008</v>
      </c>
      <c r="AR29" s="62">
        <f>ROUNDUP(X29*$AP$4/14,2)</f>
        <v>3028.6200000000003</v>
      </c>
      <c r="AT29" s="37">
        <f t="shared" si="65"/>
        <v>36343.440000000002</v>
      </c>
      <c r="AU29" s="38">
        <f t="shared" si="66"/>
        <v>6057.2400000000007</v>
      </c>
      <c r="AV29" s="107"/>
      <c r="AW29" s="90"/>
      <c r="AX29" s="59" t="s">
        <v>32</v>
      </c>
      <c r="AY29" s="60" t="s">
        <v>33</v>
      </c>
      <c r="AZ29" s="61">
        <f t="shared" si="67"/>
        <v>43354.780000000006</v>
      </c>
      <c r="BA29" s="62">
        <f t="shared" si="93"/>
        <v>3096.7700000000004</v>
      </c>
      <c r="BC29" s="37">
        <f t="shared" si="68"/>
        <v>37161.240000000005</v>
      </c>
      <c r="BD29" s="108">
        <f t="shared" si="69"/>
        <v>6193.5400000000009</v>
      </c>
      <c r="BE29" s="14"/>
      <c r="BF29" s="59" t="s">
        <v>32</v>
      </c>
      <c r="BG29" s="60" t="s">
        <v>33</v>
      </c>
      <c r="BH29" s="61">
        <f t="shared" si="70"/>
        <v>43460.76</v>
      </c>
      <c r="BI29" s="62">
        <v>3104.34</v>
      </c>
      <c r="BJ29" s="23"/>
      <c r="BK29" s="37">
        <f t="shared" si="71"/>
        <v>37252.080000000002</v>
      </c>
      <c r="BL29" s="38">
        <f t="shared" si="72"/>
        <v>6208.68</v>
      </c>
      <c r="BN29" s="14"/>
      <c r="BO29" s="59" t="s">
        <v>32</v>
      </c>
      <c r="BP29" s="60" t="s">
        <v>33</v>
      </c>
      <c r="BQ29" s="61">
        <f t="shared" si="73"/>
        <v>44330.020000000004</v>
      </c>
      <c r="BR29" s="62">
        <f t="shared" si="74"/>
        <v>3166.4300000000003</v>
      </c>
      <c r="BS29" s="25">
        <f t="shared" si="94"/>
        <v>2.0001030814923659E-2</v>
      </c>
      <c r="BT29" s="37">
        <f t="shared" si="75"/>
        <v>37997.160000000003</v>
      </c>
      <c r="BU29" s="38">
        <f t="shared" si="76"/>
        <v>6332.8600000000006</v>
      </c>
      <c r="BW29" s="14"/>
      <c r="BX29" s="59" t="s">
        <v>32</v>
      </c>
      <c r="BY29" s="60" t="s">
        <v>33</v>
      </c>
      <c r="BZ29" s="61">
        <f t="shared" si="77"/>
        <v>44729.020000000004</v>
      </c>
      <c r="CA29" s="62">
        <f t="shared" si="78"/>
        <v>3194.9300000000003</v>
      </c>
      <c r="CB29" s="25">
        <f t="shared" si="95"/>
        <v>9.0006726818530058E-3</v>
      </c>
      <c r="CC29" s="37">
        <f t="shared" si="79"/>
        <v>38339.160000000003</v>
      </c>
      <c r="CD29" s="38">
        <f t="shared" si="80"/>
        <v>6389.8600000000006</v>
      </c>
      <c r="CF29" s="14"/>
      <c r="CG29" s="59" t="s">
        <v>32</v>
      </c>
      <c r="CH29" s="60" t="s">
        <v>33</v>
      </c>
      <c r="CI29" s="61">
        <f t="shared" si="81"/>
        <v>46294.64</v>
      </c>
      <c r="CJ29" s="62">
        <f t="shared" si="82"/>
        <v>3306.76</v>
      </c>
      <c r="CK29" s="25">
        <f t="shared" si="96"/>
        <v>3.500233181947654E-2</v>
      </c>
      <c r="CL29" s="37">
        <f t="shared" si="83"/>
        <v>39681.120000000003</v>
      </c>
      <c r="CM29" s="38">
        <f t="shared" si="84"/>
        <v>6613.52</v>
      </c>
      <c r="CO29" s="14"/>
      <c r="CP29" s="59" t="s">
        <v>32</v>
      </c>
      <c r="CQ29" s="60" t="s">
        <v>33</v>
      </c>
      <c r="CR29" s="61">
        <f t="shared" si="85"/>
        <v>47915</v>
      </c>
      <c r="CS29" s="62">
        <f t="shared" si="86"/>
        <v>3422.5</v>
      </c>
      <c r="CT29" s="25">
        <f t="shared" si="97"/>
        <v>3.5001028196784745E-2</v>
      </c>
      <c r="CU29" s="37">
        <f t="shared" si="87"/>
        <v>41070</v>
      </c>
      <c r="CV29" s="38">
        <f t="shared" si="88"/>
        <v>6845</v>
      </c>
      <c r="CX29" s="14"/>
      <c r="CY29" s="59" t="s">
        <v>32</v>
      </c>
      <c r="CZ29" s="60" t="s">
        <v>33</v>
      </c>
      <c r="DA29" s="61">
        <f t="shared" si="89"/>
        <v>48873.299999999996</v>
      </c>
      <c r="DB29" s="62">
        <f t="shared" si="90"/>
        <v>3490.95</v>
      </c>
      <c r="DC29" s="25">
        <f t="shared" si="98"/>
        <v>2.0000000000000018E-2</v>
      </c>
      <c r="DD29" s="37">
        <f t="shared" si="91"/>
        <v>41891.399999999994</v>
      </c>
      <c r="DE29" s="38">
        <f t="shared" si="92"/>
        <v>6981.9</v>
      </c>
    </row>
    <row r="30" spans="1:109" ht="13.5" thickBot="1" x14ac:dyDescent="0.25">
      <c r="A30" s="63" t="s">
        <v>34</v>
      </c>
      <c r="B30" s="64">
        <v>22</v>
      </c>
      <c r="C30" s="65">
        <v>38500.968293195401</v>
      </c>
      <c r="D30" s="66">
        <v>2750.0691637996715</v>
      </c>
      <c r="F30" s="64">
        <v>22</v>
      </c>
      <c r="J30" s="121"/>
      <c r="K30" s="63" t="s">
        <v>34</v>
      </c>
      <c r="L30" s="64">
        <v>22</v>
      </c>
      <c r="M30" s="65">
        <f t="shared" si="101"/>
        <v>38885.977976127353</v>
      </c>
      <c r="N30" s="66">
        <f t="shared" si="102"/>
        <v>2777.5698554376681</v>
      </c>
      <c r="P30" s="65">
        <f t="shared" si="99"/>
        <v>38885.980000000003</v>
      </c>
      <c r="Q30" s="66">
        <f t="shared" si="100"/>
        <v>2777.57</v>
      </c>
      <c r="R30" s="112"/>
      <c r="S30" s="37">
        <f t="shared" si="53"/>
        <v>33330.840000000004</v>
      </c>
      <c r="T30" s="38">
        <f t="shared" si="54"/>
        <v>5555.14</v>
      </c>
      <c r="U30" s="103"/>
      <c r="V30" s="63" t="s">
        <v>34</v>
      </c>
      <c r="W30" s="64">
        <v>22</v>
      </c>
      <c r="X30" s="65">
        <f t="shared" si="55"/>
        <v>39274.900000000009</v>
      </c>
      <c r="Y30" s="66">
        <f t="shared" si="56"/>
        <v>2805.3500000000004</v>
      </c>
      <c r="AA30" s="112"/>
      <c r="AB30" s="37">
        <f t="shared" si="57"/>
        <v>33664.200000000004</v>
      </c>
      <c r="AC30" s="38">
        <f t="shared" si="58"/>
        <v>5610.7000000000007</v>
      </c>
      <c r="AD30" s="104"/>
      <c r="AE30" s="104"/>
      <c r="AF30" s="63" t="s">
        <v>34</v>
      </c>
      <c r="AG30" s="64">
        <v>22</v>
      </c>
      <c r="AH30" s="65">
        <f t="shared" si="59"/>
        <v>39864.160000000003</v>
      </c>
      <c r="AI30" s="66">
        <f t="shared" si="60"/>
        <v>2847.44</v>
      </c>
      <c r="AK30" s="37">
        <f t="shared" si="61"/>
        <v>34169.279999999999</v>
      </c>
      <c r="AL30" s="38">
        <f t="shared" si="62"/>
        <v>5694.88</v>
      </c>
      <c r="AM30" s="106"/>
      <c r="AO30" s="63" t="s">
        <v>34</v>
      </c>
      <c r="AP30" s="64">
        <v>22</v>
      </c>
      <c r="AQ30" s="65">
        <f t="shared" si="63"/>
        <v>39962.300000000003</v>
      </c>
      <c r="AR30" s="66">
        <f t="shared" si="64"/>
        <v>2854.4500000000003</v>
      </c>
      <c r="AT30" s="37">
        <f t="shared" si="65"/>
        <v>34253.4</v>
      </c>
      <c r="AU30" s="38">
        <f t="shared" si="66"/>
        <v>5708.9000000000005</v>
      </c>
      <c r="AV30" s="107"/>
      <c r="AW30" s="90"/>
      <c r="AX30" s="63" t="s">
        <v>34</v>
      </c>
      <c r="AY30" s="64">
        <v>22</v>
      </c>
      <c r="AZ30" s="65">
        <f t="shared" si="67"/>
        <v>40861.520000000004</v>
      </c>
      <c r="BA30" s="66">
        <f t="shared" si="93"/>
        <v>2918.6800000000003</v>
      </c>
      <c r="BC30" s="37">
        <f t="shared" si="68"/>
        <v>35024.160000000003</v>
      </c>
      <c r="BD30" s="108">
        <f t="shared" si="69"/>
        <v>5837.3600000000006</v>
      </c>
      <c r="BE30" s="14"/>
      <c r="BF30" s="63" t="s">
        <v>34</v>
      </c>
      <c r="BG30" s="64">
        <v>22</v>
      </c>
      <c r="BH30" s="65">
        <f t="shared" si="70"/>
        <v>40961.480000000003</v>
      </c>
      <c r="BI30" s="66">
        <v>2925.82</v>
      </c>
      <c r="BJ30" s="23"/>
      <c r="BK30" s="37">
        <f t="shared" si="71"/>
        <v>35109.840000000004</v>
      </c>
      <c r="BL30" s="38">
        <f t="shared" si="72"/>
        <v>5851.64</v>
      </c>
      <c r="BN30" s="14"/>
      <c r="BO30" s="63" t="s">
        <v>34</v>
      </c>
      <c r="BP30" s="64">
        <v>22</v>
      </c>
      <c r="BQ30" s="65">
        <f t="shared" si="73"/>
        <v>41780.76</v>
      </c>
      <c r="BR30" s="66">
        <f t="shared" si="74"/>
        <v>2984.34</v>
      </c>
      <c r="BS30" s="25">
        <f t="shared" si="94"/>
        <v>2.0001230424291361E-2</v>
      </c>
      <c r="BT30" s="37">
        <f t="shared" si="75"/>
        <v>35812.080000000002</v>
      </c>
      <c r="BU30" s="38">
        <f t="shared" si="76"/>
        <v>5968.68</v>
      </c>
      <c r="BW30" s="14"/>
      <c r="BX30" s="63" t="s">
        <v>34</v>
      </c>
      <c r="BY30" s="64">
        <v>22</v>
      </c>
      <c r="BZ30" s="65">
        <f t="shared" si="77"/>
        <v>42156.800000000003</v>
      </c>
      <c r="CA30" s="66">
        <f t="shared" si="78"/>
        <v>3011.2000000000003</v>
      </c>
      <c r="CB30" s="25">
        <f t="shared" si="95"/>
        <v>9.0003149775159663E-3</v>
      </c>
      <c r="CC30" s="37">
        <f t="shared" si="79"/>
        <v>36134.400000000001</v>
      </c>
      <c r="CD30" s="38">
        <f t="shared" si="80"/>
        <v>6022.4000000000005</v>
      </c>
      <c r="CF30" s="14"/>
      <c r="CG30" s="63" t="s">
        <v>34</v>
      </c>
      <c r="CH30" s="64">
        <v>22</v>
      </c>
      <c r="CI30" s="65">
        <f t="shared" si="81"/>
        <v>43632.400000000009</v>
      </c>
      <c r="CJ30" s="66">
        <f t="shared" si="82"/>
        <v>3116.6000000000004</v>
      </c>
      <c r="CK30" s="25">
        <f t="shared" si="96"/>
        <v>3.5002656748140293E-2</v>
      </c>
      <c r="CL30" s="37">
        <f t="shared" si="83"/>
        <v>37399.200000000004</v>
      </c>
      <c r="CM30" s="38">
        <f t="shared" si="84"/>
        <v>6233.2000000000007</v>
      </c>
      <c r="CO30" s="14"/>
      <c r="CP30" s="63" t="s">
        <v>34</v>
      </c>
      <c r="CQ30" s="64">
        <v>22</v>
      </c>
      <c r="CR30" s="65">
        <f t="shared" si="85"/>
        <v>45159.66</v>
      </c>
      <c r="CS30" s="66">
        <f t="shared" si="86"/>
        <v>3225.69</v>
      </c>
      <c r="CT30" s="25">
        <f t="shared" si="97"/>
        <v>3.5002887762304979E-2</v>
      </c>
      <c r="CU30" s="37">
        <f t="shared" si="87"/>
        <v>38708.28</v>
      </c>
      <c r="CV30" s="38">
        <f t="shared" si="88"/>
        <v>6451.38</v>
      </c>
      <c r="CX30" s="14"/>
      <c r="CY30" s="63" t="s">
        <v>34</v>
      </c>
      <c r="CZ30" s="64">
        <v>22</v>
      </c>
      <c r="DA30" s="65">
        <f t="shared" si="89"/>
        <v>46062.94</v>
      </c>
      <c r="DB30" s="66">
        <f t="shared" si="90"/>
        <v>3290.21</v>
      </c>
      <c r="DC30" s="25">
        <f t="shared" si="98"/>
        <v>2.0001922069386779E-2</v>
      </c>
      <c r="DD30" s="37">
        <f t="shared" si="91"/>
        <v>39482.520000000004</v>
      </c>
      <c r="DE30" s="38">
        <f t="shared" si="92"/>
        <v>6580.42</v>
      </c>
    </row>
    <row r="31" spans="1:109" ht="13.5" thickBot="1" x14ac:dyDescent="0.25">
      <c r="A31" s="67">
        <v>77</v>
      </c>
      <c r="B31" s="68" t="s">
        <v>35</v>
      </c>
      <c r="C31" s="61">
        <v>37046.099208004416</v>
      </c>
      <c r="D31" s="62">
        <v>2646.1499434288867</v>
      </c>
      <c r="E31" s="113"/>
      <c r="F31" s="68" t="s">
        <v>35</v>
      </c>
      <c r="G31" s="114">
        <f>+C33*1.1</f>
        <v>37446.074760795243</v>
      </c>
      <c r="H31" s="115">
        <f>+G31/14</f>
        <v>2674.7196257710889</v>
      </c>
      <c r="J31" s="121"/>
      <c r="K31" s="67">
        <v>77</v>
      </c>
      <c r="L31" s="68" t="s">
        <v>35</v>
      </c>
      <c r="M31" s="61">
        <f>+G31*1.01</f>
        <v>37820.535508403198</v>
      </c>
      <c r="N31" s="62">
        <f t="shared" si="102"/>
        <v>2701.4668220287999</v>
      </c>
      <c r="P31" s="61">
        <f t="shared" si="99"/>
        <v>37820.579999999994</v>
      </c>
      <c r="Q31" s="62">
        <f t="shared" si="100"/>
        <v>2701.47</v>
      </c>
      <c r="R31" s="112"/>
      <c r="S31" s="37">
        <f t="shared" si="53"/>
        <v>32417.64</v>
      </c>
      <c r="T31" s="38">
        <f t="shared" si="54"/>
        <v>5402.94</v>
      </c>
      <c r="U31" s="103"/>
      <c r="V31" s="67">
        <v>77</v>
      </c>
      <c r="W31" s="68" t="s">
        <v>35</v>
      </c>
      <c r="X31" s="61">
        <f t="shared" si="55"/>
        <v>38198.86</v>
      </c>
      <c r="Y31" s="62">
        <f t="shared" si="56"/>
        <v>2728.4900000000002</v>
      </c>
      <c r="AA31" s="112"/>
      <c r="AB31" s="37">
        <f t="shared" si="57"/>
        <v>32741.880000000005</v>
      </c>
      <c r="AC31" s="38">
        <f t="shared" si="58"/>
        <v>5456.9800000000005</v>
      </c>
      <c r="AD31" s="104"/>
      <c r="AE31" s="104"/>
      <c r="AF31" s="67">
        <v>77</v>
      </c>
      <c r="AG31" s="68" t="s">
        <v>35</v>
      </c>
      <c r="AH31" s="61">
        <f t="shared" si="59"/>
        <v>38771.880000000005</v>
      </c>
      <c r="AI31" s="62">
        <f t="shared" si="60"/>
        <v>2769.42</v>
      </c>
      <c r="AK31" s="37">
        <f t="shared" si="61"/>
        <v>33233.040000000001</v>
      </c>
      <c r="AL31" s="38">
        <f t="shared" si="62"/>
        <v>5538.84</v>
      </c>
      <c r="AM31" s="106"/>
      <c r="AO31" s="67">
        <v>77</v>
      </c>
      <c r="AP31" s="68" t="s">
        <v>35</v>
      </c>
      <c r="AQ31" s="61">
        <f t="shared" si="63"/>
        <v>38867.360000000001</v>
      </c>
      <c r="AR31" s="62">
        <f t="shared" si="64"/>
        <v>2776.2400000000002</v>
      </c>
      <c r="AT31" s="37">
        <f t="shared" si="65"/>
        <v>33314.880000000005</v>
      </c>
      <c r="AU31" s="38">
        <f t="shared" si="66"/>
        <v>5552.4800000000005</v>
      </c>
      <c r="AV31" s="107"/>
      <c r="AW31" s="90"/>
      <c r="AX31" s="67">
        <v>77</v>
      </c>
      <c r="AY31" s="68" t="s">
        <v>35</v>
      </c>
      <c r="AZ31" s="61">
        <f t="shared" si="67"/>
        <v>39741.94</v>
      </c>
      <c r="BA31" s="62">
        <f t="shared" si="93"/>
        <v>2838.71</v>
      </c>
      <c r="BC31" s="37">
        <f t="shared" si="68"/>
        <v>34064.520000000004</v>
      </c>
      <c r="BD31" s="108">
        <f t="shared" si="69"/>
        <v>5677.42</v>
      </c>
      <c r="BE31" s="14"/>
      <c r="BF31" s="67">
        <v>77</v>
      </c>
      <c r="BG31" s="68" t="s">
        <v>35</v>
      </c>
      <c r="BH31" s="61">
        <f t="shared" si="70"/>
        <v>39839.1</v>
      </c>
      <c r="BI31" s="62">
        <v>2845.65</v>
      </c>
      <c r="BJ31" s="23"/>
      <c r="BK31" s="37">
        <f t="shared" si="71"/>
        <v>34147.800000000003</v>
      </c>
      <c r="BL31" s="38">
        <f t="shared" si="72"/>
        <v>5691.3</v>
      </c>
      <c r="BN31" s="14"/>
      <c r="BO31" s="67">
        <v>77</v>
      </c>
      <c r="BP31" s="68" t="s">
        <v>35</v>
      </c>
      <c r="BQ31" s="61">
        <f t="shared" si="73"/>
        <v>40635.980000000003</v>
      </c>
      <c r="BR31" s="62">
        <f t="shared" si="74"/>
        <v>2902.57</v>
      </c>
      <c r="BS31" s="25">
        <f t="shared" si="94"/>
        <v>2.0002459894927327E-2</v>
      </c>
      <c r="BT31" s="37">
        <f t="shared" si="75"/>
        <v>34830.840000000004</v>
      </c>
      <c r="BU31" s="38">
        <f t="shared" si="76"/>
        <v>5805.14</v>
      </c>
      <c r="BW31" s="14"/>
      <c r="BX31" s="67">
        <v>77</v>
      </c>
      <c r="BY31" s="68" t="s">
        <v>35</v>
      </c>
      <c r="BZ31" s="61">
        <f t="shared" si="77"/>
        <v>41001.800000000003</v>
      </c>
      <c r="CA31" s="62">
        <f t="shared" si="78"/>
        <v>2928.7000000000003</v>
      </c>
      <c r="CB31" s="25">
        <f t="shared" si="95"/>
        <v>9.0023668679826141E-3</v>
      </c>
      <c r="CC31" s="37">
        <f t="shared" si="79"/>
        <v>35144.400000000001</v>
      </c>
      <c r="CD31" s="38">
        <f t="shared" si="80"/>
        <v>5857.4000000000005</v>
      </c>
      <c r="CF31" s="14"/>
      <c r="CG31" s="67">
        <v>77</v>
      </c>
      <c r="CH31" s="68" t="s">
        <v>35</v>
      </c>
      <c r="CI31" s="61">
        <f t="shared" si="81"/>
        <v>42436.94</v>
      </c>
      <c r="CJ31" s="62">
        <f t="shared" si="82"/>
        <v>3031.21</v>
      </c>
      <c r="CK31" s="25">
        <f t="shared" si="96"/>
        <v>3.5001877966333028E-2</v>
      </c>
      <c r="CL31" s="37">
        <f t="shared" si="83"/>
        <v>36374.520000000004</v>
      </c>
      <c r="CM31" s="38">
        <f t="shared" si="84"/>
        <v>6062.42</v>
      </c>
      <c r="CO31" s="14"/>
      <c r="CP31" s="67">
        <v>77</v>
      </c>
      <c r="CQ31" s="68" t="s">
        <v>35</v>
      </c>
      <c r="CR31" s="61">
        <f t="shared" si="85"/>
        <v>43922.340000000004</v>
      </c>
      <c r="CS31" s="62">
        <f t="shared" si="86"/>
        <v>3137.3100000000004</v>
      </c>
      <c r="CT31" s="25">
        <f t="shared" si="97"/>
        <v>3.500252374464341E-2</v>
      </c>
      <c r="CU31" s="37">
        <f t="shared" si="87"/>
        <v>37647.72</v>
      </c>
      <c r="CV31" s="38">
        <f t="shared" si="88"/>
        <v>6274.6200000000008</v>
      </c>
      <c r="CX31" s="14"/>
      <c r="CY31" s="67">
        <v>77</v>
      </c>
      <c r="CZ31" s="68" t="s">
        <v>35</v>
      </c>
      <c r="DA31" s="61">
        <f t="shared" si="89"/>
        <v>44800.840000000004</v>
      </c>
      <c r="DB31" s="62">
        <f t="shared" si="90"/>
        <v>3200.0600000000004</v>
      </c>
      <c r="DC31" s="25">
        <f t="shared" si="98"/>
        <v>2.0001211228727778E-2</v>
      </c>
      <c r="DD31" s="37">
        <f t="shared" si="91"/>
        <v>38400.720000000001</v>
      </c>
      <c r="DE31" s="38">
        <f t="shared" si="92"/>
        <v>6400.1200000000008</v>
      </c>
    </row>
    <row r="32" spans="1:109" x14ac:dyDescent="0.2">
      <c r="A32" s="69" t="s">
        <v>36</v>
      </c>
      <c r="B32" s="70">
        <v>21</v>
      </c>
      <c r="C32" s="71">
        <v>36052.957463797356</v>
      </c>
      <c r="D32" s="72">
        <v>2575.2112474140968</v>
      </c>
      <c r="F32" s="70">
        <v>21</v>
      </c>
      <c r="K32" s="69" t="s">
        <v>36</v>
      </c>
      <c r="L32" s="70">
        <v>21</v>
      </c>
      <c r="M32" s="71">
        <f t="shared" si="101"/>
        <v>36413.487038435327</v>
      </c>
      <c r="N32" s="72">
        <f t="shared" si="102"/>
        <v>2600.9633598882378</v>
      </c>
      <c r="P32" s="71">
        <f t="shared" si="99"/>
        <v>36413.440000000002</v>
      </c>
      <c r="Q32" s="72">
        <f t="shared" si="100"/>
        <v>2600.96</v>
      </c>
      <c r="R32" s="116"/>
      <c r="S32" s="37">
        <f t="shared" si="53"/>
        <v>31211.52</v>
      </c>
      <c r="T32" s="38">
        <f t="shared" si="54"/>
        <v>5201.92</v>
      </c>
      <c r="U32" s="103"/>
      <c r="V32" s="69" t="s">
        <v>36</v>
      </c>
      <c r="W32" s="70">
        <v>21</v>
      </c>
      <c r="X32" s="71">
        <f t="shared" si="55"/>
        <v>36777.58</v>
      </c>
      <c r="Y32" s="72">
        <f t="shared" si="56"/>
        <v>2626.9700000000003</v>
      </c>
      <c r="AA32" s="116"/>
      <c r="AB32" s="37">
        <f t="shared" si="57"/>
        <v>31523.640000000003</v>
      </c>
      <c r="AC32" s="38">
        <f t="shared" si="58"/>
        <v>5253.9400000000005</v>
      </c>
      <c r="AD32" s="104"/>
      <c r="AE32" s="104"/>
      <c r="AF32" s="69" t="s">
        <v>36</v>
      </c>
      <c r="AG32" s="70">
        <v>21</v>
      </c>
      <c r="AH32" s="71">
        <f t="shared" si="59"/>
        <v>37329.32</v>
      </c>
      <c r="AI32" s="72">
        <f t="shared" si="60"/>
        <v>2666.38</v>
      </c>
      <c r="AK32" s="37">
        <f t="shared" si="61"/>
        <v>31996.560000000001</v>
      </c>
      <c r="AL32" s="38">
        <f t="shared" si="62"/>
        <v>5332.76</v>
      </c>
      <c r="AM32" s="106"/>
      <c r="AO32" s="69" t="s">
        <v>36</v>
      </c>
      <c r="AP32" s="70">
        <v>21</v>
      </c>
      <c r="AQ32" s="71">
        <f t="shared" si="63"/>
        <v>37421.300000000003</v>
      </c>
      <c r="AR32" s="72">
        <f t="shared" si="64"/>
        <v>2672.9500000000003</v>
      </c>
      <c r="AT32" s="37">
        <f t="shared" si="65"/>
        <v>32075.4</v>
      </c>
      <c r="AU32" s="38">
        <f t="shared" si="66"/>
        <v>5345.9000000000005</v>
      </c>
      <c r="AV32" s="107"/>
      <c r="AW32" s="90"/>
      <c r="AX32" s="69" t="s">
        <v>36</v>
      </c>
      <c r="AY32" s="70">
        <v>21</v>
      </c>
      <c r="AZ32" s="71">
        <f t="shared" si="67"/>
        <v>38263.400000000009</v>
      </c>
      <c r="BA32" s="72">
        <f t="shared" si="93"/>
        <v>2733.1000000000004</v>
      </c>
      <c r="BC32" s="37">
        <f t="shared" si="68"/>
        <v>32797.200000000004</v>
      </c>
      <c r="BD32" s="108">
        <f t="shared" si="69"/>
        <v>5466.2000000000007</v>
      </c>
      <c r="BE32" s="14"/>
      <c r="BF32" s="69" t="s">
        <v>36</v>
      </c>
      <c r="BG32" s="70">
        <v>21</v>
      </c>
      <c r="BH32" s="71">
        <f t="shared" si="70"/>
        <v>38356.920000000006</v>
      </c>
      <c r="BI32" s="72">
        <v>2739.78</v>
      </c>
      <c r="BJ32" s="23"/>
      <c r="BK32" s="37">
        <f t="shared" si="71"/>
        <v>32877.360000000001</v>
      </c>
      <c r="BL32" s="38">
        <f t="shared" si="72"/>
        <v>5479.56</v>
      </c>
      <c r="BN32" s="14"/>
      <c r="BO32" s="69" t="s">
        <v>36</v>
      </c>
      <c r="BP32" s="70">
        <v>21</v>
      </c>
      <c r="BQ32" s="71">
        <f t="shared" si="73"/>
        <v>39124.120000000003</v>
      </c>
      <c r="BR32" s="72">
        <f t="shared" si="74"/>
        <v>2794.5800000000004</v>
      </c>
      <c r="BS32" s="25">
        <f t="shared" si="94"/>
        <v>2.0001605968362535E-2</v>
      </c>
      <c r="BT32" s="37">
        <f t="shared" si="75"/>
        <v>33534.960000000006</v>
      </c>
      <c r="BU32" s="38">
        <f t="shared" si="76"/>
        <v>5589.1600000000008</v>
      </c>
      <c r="BW32" s="14"/>
      <c r="BX32" s="69" t="s">
        <v>36</v>
      </c>
      <c r="BY32" s="70">
        <v>21</v>
      </c>
      <c r="BZ32" s="71">
        <f t="shared" si="77"/>
        <v>39476.36</v>
      </c>
      <c r="CA32" s="72">
        <f t="shared" si="78"/>
        <v>2819.7400000000002</v>
      </c>
      <c r="CB32" s="25">
        <f t="shared" si="95"/>
        <v>9.0031417959048898E-3</v>
      </c>
      <c r="CC32" s="37">
        <f t="shared" si="79"/>
        <v>33836.880000000005</v>
      </c>
      <c r="CD32" s="38">
        <f t="shared" si="80"/>
        <v>5639.4800000000005</v>
      </c>
      <c r="CF32" s="14"/>
      <c r="CG32" s="69" t="s">
        <v>36</v>
      </c>
      <c r="CH32" s="70">
        <v>21</v>
      </c>
      <c r="CI32" s="71">
        <f t="shared" si="81"/>
        <v>40858.160000000003</v>
      </c>
      <c r="CJ32" s="72">
        <f t="shared" si="82"/>
        <v>2918.44</v>
      </c>
      <c r="CK32" s="25">
        <f t="shared" si="96"/>
        <v>3.5003227247902169E-2</v>
      </c>
      <c r="CL32" s="37">
        <f t="shared" si="83"/>
        <v>35021.279999999999</v>
      </c>
      <c r="CM32" s="38">
        <f t="shared" si="84"/>
        <v>5836.88</v>
      </c>
      <c r="CO32" s="14"/>
      <c r="CP32" s="69" t="s">
        <v>36</v>
      </c>
      <c r="CQ32" s="70">
        <v>21</v>
      </c>
      <c r="CR32" s="71">
        <f t="shared" si="85"/>
        <v>42288.26</v>
      </c>
      <c r="CS32" s="72">
        <f t="shared" si="86"/>
        <v>3020.59</v>
      </c>
      <c r="CT32" s="25">
        <f t="shared" si="97"/>
        <v>3.5001576184537031E-2</v>
      </c>
      <c r="CU32" s="37">
        <f t="shared" si="87"/>
        <v>36247.08</v>
      </c>
      <c r="CV32" s="38">
        <f t="shared" si="88"/>
        <v>6041.18</v>
      </c>
      <c r="CX32" s="14"/>
      <c r="CY32" s="69" t="s">
        <v>36</v>
      </c>
      <c r="CZ32" s="70">
        <v>21</v>
      </c>
      <c r="DA32" s="71">
        <f t="shared" si="89"/>
        <v>43134.14</v>
      </c>
      <c r="DB32" s="72">
        <f t="shared" si="90"/>
        <v>3081.01</v>
      </c>
      <c r="DC32" s="25">
        <f t="shared" si="98"/>
        <v>2.0002714701432556E-2</v>
      </c>
      <c r="DD32" s="37">
        <f t="shared" si="91"/>
        <v>36972.120000000003</v>
      </c>
      <c r="DE32" s="38">
        <f t="shared" si="92"/>
        <v>6162.02</v>
      </c>
    </row>
    <row r="33" spans="1:109" x14ac:dyDescent="0.2">
      <c r="A33" s="53" t="s">
        <v>37</v>
      </c>
      <c r="B33" s="54">
        <v>20</v>
      </c>
      <c r="C33" s="73">
        <v>34041.886146177494</v>
      </c>
      <c r="D33" s="74">
        <v>2431.5632961555352</v>
      </c>
      <c r="F33" s="54">
        <v>20</v>
      </c>
      <c r="K33" s="53" t="s">
        <v>37</v>
      </c>
      <c r="L33" s="54">
        <v>20</v>
      </c>
      <c r="M33" s="73">
        <f t="shared" si="101"/>
        <v>34382.305007639268</v>
      </c>
      <c r="N33" s="74">
        <f t="shared" si="102"/>
        <v>2455.8789291170906</v>
      </c>
      <c r="P33" s="73">
        <f t="shared" si="99"/>
        <v>34382.32</v>
      </c>
      <c r="Q33" s="74">
        <f t="shared" si="100"/>
        <v>2455.88</v>
      </c>
      <c r="R33" s="116"/>
      <c r="S33" s="37">
        <f t="shared" si="53"/>
        <v>29470.560000000001</v>
      </c>
      <c r="T33" s="38">
        <f t="shared" si="54"/>
        <v>4911.76</v>
      </c>
      <c r="U33" s="103"/>
      <c r="V33" s="53" t="s">
        <v>37</v>
      </c>
      <c r="W33" s="54">
        <v>20</v>
      </c>
      <c r="X33" s="73">
        <f t="shared" si="55"/>
        <v>34726.160000000003</v>
      </c>
      <c r="Y33" s="74">
        <f t="shared" si="56"/>
        <v>2480.44</v>
      </c>
      <c r="AA33" s="116"/>
      <c r="AB33" s="37">
        <f t="shared" si="57"/>
        <v>29765.279999999999</v>
      </c>
      <c r="AC33" s="38">
        <f t="shared" si="58"/>
        <v>4960.88</v>
      </c>
      <c r="AD33" s="104"/>
      <c r="AE33" s="104"/>
      <c r="AF33" s="53" t="s">
        <v>37</v>
      </c>
      <c r="AG33" s="54">
        <v>20</v>
      </c>
      <c r="AH33" s="73">
        <f t="shared" si="59"/>
        <v>35247.1</v>
      </c>
      <c r="AI33" s="74">
        <f t="shared" si="60"/>
        <v>2517.65</v>
      </c>
      <c r="AK33" s="37">
        <f t="shared" si="61"/>
        <v>30211.800000000003</v>
      </c>
      <c r="AL33" s="38">
        <f t="shared" si="62"/>
        <v>5035.3</v>
      </c>
      <c r="AM33" s="106"/>
      <c r="AO33" s="53" t="s">
        <v>37</v>
      </c>
      <c r="AP33" s="54">
        <v>20</v>
      </c>
      <c r="AQ33" s="73">
        <f t="shared" si="63"/>
        <v>35333.900000000009</v>
      </c>
      <c r="AR33" s="74">
        <f t="shared" si="64"/>
        <v>2523.8500000000004</v>
      </c>
      <c r="AT33" s="37">
        <f t="shared" si="65"/>
        <v>30286.200000000004</v>
      </c>
      <c r="AU33" s="38">
        <f t="shared" si="66"/>
        <v>5047.7000000000007</v>
      </c>
      <c r="AV33" s="107"/>
      <c r="AW33" s="90"/>
      <c r="AX33" s="53" t="s">
        <v>37</v>
      </c>
      <c r="AY33" s="54">
        <v>20</v>
      </c>
      <c r="AZ33" s="73">
        <f t="shared" si="67"/>
        <v>36128.960000000006</v>
      </c>
      <c r="BA33" s="74">
        <f t="shared" si="93"/>
        <v>2580.6400000000003</v>
      </c>
      <c r="BC33" s="37">
        <f t="shared" si="68"/>
        <v>30967.680000000004</v>
      </c>
      <c r="BD33" s="108">
        <f t="shared" si="69"/>
        <v>5161.2800000000007</v>
      </c>
      <c r="BE33" s="14"/>
      <c r="BF33" s="53" t="s">
        <v>37</v>
      </c>
      <c r="BG33" s="54">
        <v>20</v>
      </c>
      <c r="BH33" s="73">
        <f t="shared" si="70"/>
        <v>36217.300000000003</v>
      </c>
      <c r="BI33" s="74">
        <v>2586.9500000000003</v>
      </c>
      <c r="BJ33" s="23"/>
      <c r="BK33" s="37">
        <f t="shared" si="71"/>
        <v>31043.4</v>
      </c>
      <c r="BL33" s="38">
        <f t="shared" si="72"/>
        <v>5173.9000000000005</v>
      </c>
      <c r="BN33" s="14"/>
      <c r="BO33" s="53" t="s">
        <v>37</v>
      </c>
      <c r="BP33" s="54">
        <v>20</v>
      </c>
      <c r="BQ33" s="73">
        <f t="shared" si="73"/>
        <v>36941.660000000003</v>
      </c>
      <c r="BR33" s="74">
        <f t="shared" si="74"/>
        <v>2638.69</v>
      </c>
      <c r="BS33" s="25">
        <f t="shared" si="94"/>
        <v>2.0000386555596217E-2</v>
      </c>
      <c r="BT33" s="37">
        <f t="shared" si="75"/>
        <v>31664.28</v>
      </c>
      <c r="BU33" s="38">
        <f t="shared" si="76"/>
        <v>5277.38</v>
      </c>
      <c r="BW33" s="14"/>
      <c r="BX33" s="53" t="s">
        <v>37</v>
      </c>
      <c r="BY33" s="54">
        <v>20</v>
      </c>
      <c r="BZ33" s="73">
        <f t="shared" si="77"/>
        <v>37274.160000000003</v>
      </c>
      <c r="CA33" s="74">
        <f t="shared" si="78"/>
        <v>2662.44</v>
      </c>
      <c r="CB33" s="25">
        <f t="shared" si="95"/>
        <v>9.000678366916981E-3</v>
      </c>
      <c r="CC33" s="37">
        <f t="shared" si="79"/>
        <v>31949.279999999999</v>
      </c>
      <c r="CD33" s="38">
        <f t="shared" si="80"/>
        <v>5324.88</v>
      </c>
      <c r="CF33" s="14"/>
      <c r="CG33" s="53" t="s">
        <v>37</v>
      </c>
      <c r="CH33" s="54">
        <v>20</v>
      </c>
      <c r="CI33" s="73">
        <f t="shared" si="81"/>
        <v>38578.82</v>
      </c>
      <c r="CJ33" s="74">
        <f t="shared" si="82"/>
        <v>2755.63</v>
      </c>
      <c r="CK33" s="25">
        <f t="shared" si="96"/>
        <v>3.5001727738465549E-2</v>
      </c>
      <c r="CL33" s="37">
        <f t="shared" si="83"/>
        <v>33067.56</v>
      </c>
      <c r="CM33" s="38">
        <f t="shared" si="84"/>
        <v>5511.26</v>
      </c>
      <c r="CO33" s="14"/>
      <c r="CP33" s="53" t="s">
        <v>37</v>
      </c>
      <c r="CQ33" s="54">
        <v>20</v>
      </c>
      <c r="CR33" s="73">
        <f t="shared" si="85"/>
        <v>39929.120000000003</v>
      </c>
      <c r="CS33" s="74">
        <f t="shared" si="86"/>
        <v>2852.0800000000004</v>
      </c>
      <c r="CT33" s="25">
        <f t="shared" si="97"/>
        <v>3.5001070535594536E-2</v>
      </c>
      <c r="CU33" s="37">
        <f t="shared" si="87"/>
        <v>34224.960000000006</v>
      </c>
      <c r="CV33" s="38">
        <f t="shared" si="88"/>
        <v>5704.1600000000008</v>
      </c>
      <c r="CX33" s="14"/>
      <c r="CY33" s="53" t="s">
        <v>37</v>
      </c>
      <c r="CZ33" s="54">
        <v>20</v>
      </c>
      <c r="DA33" s="73">
        <f t="shared" si="89"/>
        <v>40727.82</v>
      </c>
      <c r="DB33" s="74">
        <f t="shared" si="90"/>
        <v>2909.13</v>
      </c>
      <c r="DC33" s="25">
        <f t="shared" si="98"/>
        <v>2.000294521892787E-2</v>
      </c>
      <c r="DD33" s="37">
        <f t="shared" si="91"/>
        <v>34909.56</v>
      </c>
      <c r="DE33" s="38">
        <f t="shared" si="92"/>
        <v>5818.26</v>
      </c>
    </row>
    <row r="34" spans="1:109" x14ac:dyDescent="0.2">
      <c r="A34" s="53" t="s">
        <v>38</v>
      </c>
      <c r="B34" s="54">
        <v>19</v>
      </c>
      <c r="C34" s="51">
        <v>31846.990606199997</v>
      </c>
      <c r="D34" s="52">
        <v>2274.7850432999999</v>
      </c>
      <c r="F34" s="54">
        <v>19</v>
      </c>
      <c r="K34" s="53" t="s">
        <v>38</v>
      </c>
      <c r="L34" s="54">
        <v>19</v>
      </c>
      <c r="M34" s="51">
        <f t="shared" si="101"/>
        <v>32165.460512261998</v>
      </c>
      <c r="N34" s="52">
        <f t="shared" si="102"/>
        <v>2297.532893733</v>
      </c>
      <c r="P34" s="51">
        <f t="shared" si="99"/>
        <v>32165.420000000002</v>
      </c>
      <c r="Q34" s="52">
        <f t="shared" si="100"/>
        <v>2297.5300000000002</v>
      </c>
      <c r="R34" s="112"/>
      <c r="S34" s="37">
        <f t="shared" si="53"/>
        <v>27570.36</v>
      </c>
      <c r="T34" s="38">
        <f t="shared" si="54"/>
        <v>4595.0600000000004</v>
      </c>
      <c r="U34" s="103"/>
      <c r="V34" s="53" t="s">
        <v>38</v>
      </c>
      <c r="W34" s="54">
        <v>19</v>
      </c>
      <c r="X34" s="51">
        <f t="shared" si="55"/>
        <v>32487.140000000003</v>
      </c>
      <c r="Y34" s="52">
        <f t="shared" si="56"/>
        <v>2320.5100000000002</v>
      </c>
      <c r="AA34" s="112"/>
      <c r="AB34" s="37">
        <f t="shared" si="57"/>
        <v>27846.120000000003</v>
      </c>
      <c r="AC34" s="38">
        <f t="shared" si="58"/>
        <v>4641.0200000000004</v>
      </c>
      <c r="AD34" s="104"/>
      <c r="AE34" s="104"/>
      <c r="AF34" s="53" t="s">
        <v>38</v>
      </c>
      <c r="AG34" s="54">
        <v>19</v>
      </c>
      <c r="AH34" s="51">
        <f t="shared" si="59"/>
        <v>32974.480000000003</v>
      </c>
      <c r="AI34" s="52">
        <f t="shared" si="60"/>
        <v>2355.3200000000002</v>
      </c>
      <c r="AK34" s="37">
        <f t="shared" si="61"/>
        <v>28263.840000000004</v>
      </c>
      <c r="AL34" s="38">
        <f t="shared" si="62"/>
        <v>4710.6400000000003</v>
      </c>
      <c r="AM34" s="106"/>
      <c r="AO34" s="53" t="s">
        <v>38</v>
      </c>
      <c r="AP34" s="54">
        <v>19</v>
      </c>
      <c r="AQ34" s="51">
        <f t="shared" si="63"/>
        <v>33055.680000000008</v>
      </c>
      <c r="AR34" s="52">
        <f t="shared" si="64"/>
        <v>2361.1200000000003</v>
      </c>
      <c r="AT34" s="37">
        <f t="shared" si="65"/>
        <v>28333.440000000002</v>
      </c>
      <c r="AU34" s="38">
        <f t="shared" si="66"/>
        <v>4722.2400000000007</v>
      </c>
      <c r="AV34" s="107"/>
      <c r="AW34" s="90"/>
      <c r="AX34" s="53" t="s">
        <v>38</v>
      </c>
      <c r="AY34" s="54">
        <v>19</v>
      </c>
      <c r="AZ34" s="51">
        <f t="shared" si="67"/>
        <v>33799.5</v>
      </c>
      <c r="BA34" s="52">
        <f t="shared" si="93"/>
        <v>2414.25</v>
      </c>
      <c r="BC34" s="37">
        <f t="shared" si="68"/>
        <v>28971</v>
      </c>
      <c r="BD34" s="108">
        <f t="shared" si="69"/>
        <v>4828.5</v>
      </c>
      <c r="BE34" s="14"/>
      <c r="BF34" s="53" t="s">
        <v>38</v>
      </c>
      <c r="BG34" s="54">
        <v>19</v>
      </c>
      <c r="BH34" s="51">
        <f t="shared" si="70"/>
        <v>33882.1</v>
      </c>
      <c r="BI34" s="52">
        <v>2420.15</v>
      </c>
      <c r="BJ34" s="23"/>
      <c r="BK34" s="37">
        <f t="shared" si="71"/>
        <v>29041.800000000003</v>
      </c>
      <c r="BL34" s="38">
        <f t="shared" si="72"/>
        <v>4840.3</v>
      </c>
      <c r="BN34" s="14"/>
      <c r="BO34" s="53" t="s">
        <v>38</v>
      </c>
      <c r="BP34" s="54">
        <v>19</v>
      </c>
      <c r="BQ34" s="51">
        <f t="shared" si="73"/>
        <v>34559.840000000004</v>
      </c>
      <c r="BR34" s="52">
        <f t="shared" si="74"/>
        <v>2468.5600000000004</v>
      </c>
      <c r="BS34" s="25">
        <f t="shared" si="94"/>
        <v>2.0002892382703585E-2</v>
      </c>
      <c r="BT34" s="37">
        <f t="shared" si="75"/>
        <v>29622.720000000005</v>
      </c>
      <c r="BU34" s="38">
        <f t="shared" si="76"/>
        <v>4937.1200000000008</v>
      </c>
      <c r="BW34" s="14"/>
      <c r="BX34" s="53" t="s">
        <v>38</v>
      </c>
      <c r="BY34" s="54">
        <v>19</v>
      </c>
      <c r="BZ34" s="51">
        <f t="shared" si="77"/>
        <v>34870.920000000006</v>
      </c>
      <c r="CA34" s="52">
        <f t="shared" si="78"/>
        <v>2490.7800000000002</v>
      </c>
      <c r="CB34" s="25">
        <f t="shared" si="95"/>
        <v>9.0011990796252661E-3</v>
      </c>
      <c r="CC34" s="37">
        <f t="shared" si="79"/>
        <v>29889.360000000001</v>
      </c>
      <c r="CD34" s="38">
        <f t="shared" si="80"/>
        <v>4981.5600000000004</v>
      </c>
      <c r="CF34" s="14"/>
      <c r="CG34" s="53" t="s">
        <v>38</v>
      </c>
      <c r="CH34" s="54">
        <v>19</v>
      </c>
      <c r="CI34" s="51">
        <f t="shared" si="81"/>
        <v>36091.440000000002</v>
      </c>
      <c r="CJ34" s="52">
        <f t="shared" si="82"/>
        <v>2577.96</v>
      </c>
      <c r="CK34" s="25">
        <f t="shared" si="96"/>
        <v>3.5001083997783677E-2</v>
      </c>
      <c r="CL34" s="37">
        <f t="shared" si="83"/>
        <v>30935.52</v>
      </c>
      <c r="CM34" s="38">
        <f t="shared" si="84"/>
        <v>5155.92</v>
      </c>
      <c r="CO34" s="14"/>
      <c r="CP34" s="53" t="s">
        <v>38</v>
      </c>
      <c r="CQ34" s="54">
        <v>19</v>
      </c>
      <c r="CR34" s="51">
        <f t="shared" si="85"/>
        <v>37354.660000000003</v>
      </c>
      <c r="CS34" s="52">
        <f t="shared" si="86"/>
        <v>2668.19</v>
      </c>
      <c r="CT34" s="25">
        <f t="shared" si="97"/>
        <v>3.5000543065059286E-2</v>
      </c>
      <c r="CU34" s="37">
        <f t="shared" si="87"/>
        <v>32018.28</v>
      </c>
      <c r="CV34" s="38">
        <f t="shared" si="88"/>
        <v>5336.38</v>
      </c>
      <c r="CX34" s="14"/>
      <c r="CY34" s="53" t="s">
        <v>38</v>
      </c>
      <c r="CZ34" s="54">
        <v>19</v>
      </c>
      <c r="DA34" s="51">
        <f t="shared" si="89"/>
        <v>38101.840000000004</v>
      </c>
      <c r="DB34" s="52">
        <f t="shared" si="90"/>
        <v>2721.5600000000004</v>
      </c>
      <c r="DC34" s="25">
        <f t="shared" si="98"/>
        <v>2.0002323672602129E-2</v>
      </c>
      <c r="DD34" s="37">
        <f t="shared" si="91"/>
        <v>32658.720000000005</v>
      </c>
      <c r="DE34" s="38">
        <f t="shared" si="92"/>
        <v>5443.1200000000008</v>
      </c>
    </row>
    <row r="35" spans="1:109" x14ac:dyDescent="0.2">
      <c r="A35" s="53" t="s">
        <v>39</v>
      </c>
      <c r="B35" s="54">
        <v>18</v>
      </c>
      <c r="C35" s="51">
        <v>29957.885825999998</v>
      </c>
      <c r="D35" s="52">
        <v>2139.8489875714286</v>
      </c>
      <c r="F35" s="54">
        <v>18</v>
      </c>
      <c r="K35" s="53" t="s">
        <v>39</v>
      </c>
      <c r="L35" s="54">
        <v>18</v>
      </c>
      <c r="M35" s="51">
        <f t="shared" si="101"/>
        <v>30257.464684259998</v>
      </c>
      <c r="N35" s="52">
        <f t="shared" si="102"/>
        <v>2161.2474774471425</v>
      </c>
      <c r="P35" s="51">
        <f t="shared" si="99"/>
        <v>30257.5</v>
      </c>
      <c r="Q35" s="52">
        <f t="shared" si="100"/>
        <v>2161.25</v>
      </c>
      <c r="R35" s="112"/>
      <c r="S35" s="37">
        <f t="shared" si="53"/>
        <v>25935</v>
      </c>
      <c r="T35" s="38">
        <f t="shared" si="54"/>
        <v>4322.5</v>
      </c>
      <c r="U35" s="103"/>
      <c r="V35" s="53" t="s">
        <v>39</v>
      </c>
      <c r="W35" s="54">
        <v>18</v>
      </c>
      <c r="X35" s="51">
        <f t="shared" si="55"/>
        <v>30560.180000000004</v>
      </c>
      <c r="Y35" s="52">
        <f t="shared" si="56"/>
        <v>2182.8700000000003</v>
      </c>
      <c r="AA35" s="112"/>
      <c r="AB35" s="37">
        <f t="shared" si="57"/>
        <v>26194.440000000002</v>
      </c>
      <c r="AC35" s="38">
        <f t="shared" si="58"/>
        <v>4365.7400000000007</v>
      </c>
      <c r="AD35" s="104"/>
      <c r="AE35" s="104"/>
      <c r="AF35" s="53" t="s">
        <v>39</v>
      </c>
      <c r="AG35" s="54">
        <v>18</v>
      </c>
      <c r="AH35" s="51">
        <f t="shared" si="59"/>
        <v>31018.680000000004</v>
      </c>
      <c r="AI35" s="52">
        <f t="shared" si="60"/>
        <v>2215.6200000000003</v>
      </c>
      <c r="AK35" s="37">
        <f t="shared" si="61"/>
        <v>26587.440000000002</v>
      </c>
      <c r="AL35" s="38">
        <f t="shared" si="62"/>
        <v>4431.2400000000007</v>
      </c>
      <c r="AM35" s="106"/>
      <c r="AO35" s="53" t="s">
        <v>39</v>
      </c>
      <c r="AP35" s="54">
        <v>18</v>
      </c>
      <c r="AQ35" s="51">
        <f t="shared" si="63"/>
        <v>31095.120000000006</v>
      </c>
      <c r="AR35" s="52">
        <f t="shared" si="64"/>
        <v>2221.0800000000004</v>
      </c>
      <c r="AT35" s="37">
        <f t="shared" si="65"/>
        <v>26652.960000000006</v>
      </c>
      <c r="AU35" s="38">
        <f t="shared" si="66"/>
        <v>4442.1600000000008</v>
      </c>
      <c r="AV35" s="107"/>
      <c r="AW35" s="90"/>
      <c r="AX35" s="53" t="s">
        <v>39</v>
      </c>
      <c r="AY35" s="54">
        <v>18</v>
      </c>
      <c r="AZ35" s="51">
        <f t="shared" si="67"/>
        <v>31794.840000000004</v>
      </c>
      <c r="BA35" s="52">
        <f t="shared" si="93"/>
        <v>2271.0600000000004</v>
      </c>
      <c r="BC35" s="37">
        <f t="shared" si="68"/>
        <v>27252.720000000005</v>
      </c>
      <c r="BD35" s="108">
        <f t="shared" si="69"/>
        <v>4542.1200000000008</v>
      </c>
      <c r="BE35" s="14"/>
      <c r="BF35" s="53" t="s">
        <v>39</v>
      </c>
      <c r="BG35" s="54">
        <v>18</v>
      </c>
      <c r="BH35" s="51">
        <f t="shared" si="70"/>
        <v>31872.54</v>
      </c>
      <c r="BI35" s="52">
        <v>2276.61</v>
      </c>
      <c r="BJ35" s="23"/>
      <c r="BK35" s="37">
        <f t="shared" si="71"/>
        <v>27319.32</v>
      </c>
      <c r="BL35" s="38">
        <f t="shared" si="72"/>
        <v>4553.22</v>
      </c>
      <c r="BN35" s="14"/>
      <c r="BO35" s="53" t="s">
        <v>39</v>
      </c>
      <c r="BP35" s="54">
        <v>18</v>
      </c>
      <c r="BQ35" s="51">
        <f t="shared" si="73"/>
        <v>32510.100000000002</v>
      </c>
      <c r="BR35" s="52">
        <f t="shared" si="74"/>
        <v>2322.15</v>
      </c>
      <c r="BS35" s="25">
        <f t="shared" si="94"/>
        <v>2.0003426146770753E-2</v>
      </c>
      <c r="BT35" s="37">
        <f t="shared" si="75"/>
        <v>27865.800000000003</v>
      </c>
      <c r="BU35" s="38">
        <f t="shared" si="76"/>
        <v>4644.3</v>
      </c>
      <c r="BW35" s="14"/>
      <c r="BX35" s="53" t="s">
        <v>39</v>
      </c>
      <c r="BY35" s="54">
        <v>18</v>
      </c>
      <c r="BZ35" s="51">
        <f t="shared" si="77"/>
        <v>32802.700000000004</v>
      </c>
      <c r="CA35" s="52">
        <f t="shared" si="78"/>
        <v>2343.0500000000002</v>
      </c>
      <c r="CB35" s="25">
        <f t="shared" si="95"/>
        <v>9.0002799130117772E-3</v>
      </c>
      <c r="CC35" s="37">
        <f t="shared" si="79"/>
        <v>28116.600000000002</v>
      </c>
      <c r="CD35" s="38">
        <f t="shared" si="80"/>
        <v>4686.1000000000004</v>
      </c>
      <c r="CF35" s="14"/>
      <c r="CG35" s="53" t="s">
        <v>39</v>
      </c>
      <c r="CH35" s="54">
        <v>18</v>
      </c>
      <c r="CI35" s="51">
        <f t="shared" si="81"/>
        <v>33950.840000000004</v>
      </c>
      <c r="CJ35" s="52">
        <f t="shared" si="82"/>
        <v>2425.0600000000004</v>
      </c>
      <c r="CK35" s="25">
        <f t="shared" si="96"/>
        <v>3.5001387080941582E-2</v>
      </c>
      <c r="CL35" s="37">
        <f t="shared" si="83"/>
        <v>29100.720000000005</v>
      </c>
      <c r="CM35" s="38">
        <f t="shared" si="84"/>
        <v>4850.1200000000008</v>
      </c>
      <c r="CO35" s="14"/>
      <c r="CP35" s="53" t="s">
        <v>39</v>
      </c>
      <c r="CQ35" s="54">
        <v>18</v>
      </c>
      <c r="CR35" s="51">
        <f t="shared" si="85"/>
        <v>35139.160000000003</v>
      </c>
      <c r="CS35" s="52">
        <f t="shared" si="86"/>
        <v>2509.94</v>
      </c>
      <c r="CT35" s="25">
        <f t="shared" si="97"/>
        <v>3.5001195846700472E-2</v>
      </c>
      <c r="CU35" s="37">
        <f t="shared" si="87"/>
        <v>30119.279999999999</v>
      </c>
      <c r="CV35" s="38">
        <f t="shared" si="88"/>
        <v>5019.88</v>
      </c>
      <c r="CX35" s="14"/>
      <c r="CY35" s="53" t="s">
        <v>39</v>
      </c>
      <c r="CZ35" s="54">
        <v>18</v>
      </c>
      <c r="DA35" s="51">
        <f t="shared" si="89"/>
        <v>35841.960000000006</v>
      </c>
      <c r="DB35" s="52">
        <f t="shared" si="90"/>
        <v>2560.1400000000003</v>
      </c>
      <c r="DC35" s="25">
        <f t="shared" si="98"/>
        <v>2.0000478099078123E-2</v>
      </c>
      <c r="DD35" s="37">
        <f t="shared" si="91"/>
        <v>30721.680000000004</v>
      </c>
      <c r="DE35" s="38">
        <f t="shared" si="92"/>
        <v>5120.2800000000007</v>
      </c>
    </row>
    <row r="36" spans="1:109" x14ac:dyDescent="0.2">
      <c r="A36" s="53" t="s">
        <v>40</v>
      </c>
      <c r="B36" s="54">
        <v>16</v>
      </c>
      <c r="C36" s="73">
        <v>27067.946249959194</v>
      </c>
      <c r="D36" s="74">
        <v>1933.4247321399423</v>
      </c>
      <c r="F36" s="54">
        <v>16</v>
      </c>
      <c r="K36" s="53" t="s">
        <v>40</v>
      </c>
      <c r="L36" s="54">
        <v>16</v>
      </c>
      <c r="M36" s="73">
        <f t="shared" si="101"/>
        <v>27338.625712458786</v>
      </c>
      <c r="N36" s="74">
        <f t="shared" si="102"/>
        <v>1952.7589794613418</v>
      </c>
      <c r="P36" s="73">
        <f t="shared" si="99"/>
        <v>27338.639999999999</v>
      </c>
      <c r="Q36" s="74">
        <f t="shared" si="100"/>
        <v>1952.76</v>
      </c>
      <c r="R36" s="116"/>
      <c r="S36" s="37">
        <f t="shared" si="53"/>
        <v>23433.119999999999</v>
      </c>
      <c r="T36" s="38">
        <f t="shared" si="54"/>
        <v>3905.52</v>
      </c>
      <c r="U36" s="103"/>
      <c r="V36" s="53" t="s">
        <v>40</v>
      </c>
      <c r="W36" s="54">
        <v>16</v>
      </c>
      <c r="X36" s="73">
        <f t="shared" si="55"/>
        <v>27612.059999999998</v>
      </c>
      <c r="Y36" s="74">
        <f t="shared" si="56"/>
        <v>1972.29</v>
      </c>
      <c r="AA36" s="116"/>
      <c r="AB36" s="37">
        <f t="shared" si="57"/>
        <v>23667.48</v>
      </c>
      <c r="AC36" s="38">
        <f t="shared" si="58"/>
        <v>3944.58</v>
      </c>
      <c r="AD36" s="104"/>
      <c r="AE36" s="104"/>
      <c r="AF36" s="53" t="s">
        <v>40</v>
      </c>
      <c r="AG36" s="54">
        <v>16</v>
      </c>
      <c r="AH36" s="73">
        <f t="shared" si="59"/>
        <v>28026.32</v>
      </c>
      <c r="AI36" s="74">
        <f t="shared" si="60"/>
        <v>2001.8799999999999</v>
      </c>
      <c r="AK36" s="37">
        <f t="shared" si="61"/>
        <v>24022.559999999998</v>
      </c>
      <c r="AL36" s="38">
        <f t="shared" si="62"/>
        <v>4003.7599999999998</v>
      </c>
      <c r="AM36" s="106"/>
      <c r="AO36" s="53" t="s">
        <v>40</v>
      </c>
      <c r="AP36" s="54">
        <v>16</v>
      </c>
      <c r="AQ36" s="73">
        <f t="shared" si="63"/>
        <v>28095.34</v>
      </c>
      <c r="AR36" s="74">
        <f t="shared" si="64"/>
        <v>2006.81</v>
      </c>
      <c r="AT36" s="37">
        <f t="shared" si="65"/>
        <v>24081.72</v>
      </c>
      <c r="AU36" s="38">
        <f t="shared" si="66"/>
        <v>4013.62</v>
      </c>
      <c r="AV36" s="107"/>
      <c r="AW36" s="90"/>
      <c r="AX36" s="53" t="s">
        <v>40</v>
      </c>
      <c r="AY36" s="54">
        <v>16</v>
      </c>
      <c r="AZ36" s="73">
        <f t="shared" si="67"/>
        <v>28727.58</v>
      </c>
      <c r="BA36" s="74">
        <f t="shared" si="93"/>
        <v>2051.9700000000003</v>
      </c>
      <c r="BC36" s="37">
        <f t="shared" si="68"/>
        <v>24623.640000000003</v>
      </c>
      <c r="BD36" s="108">
        <f t="shared" si="69"/>
        <v>4103.9400000000005</v>
      </c>
      <c r="BE36" s="14"/>
      <c r="BF36" s="53" t="s">
        <v>40</v>
      </c>
      <c r="BG36" s="54">
        <v>16</v>
      </c>
      <c r="BH36" s="73">
        <f t="shared" si="70"/>
        <v>28797.860000000004</v>
      </c>
      <c r="BI36" s="74">
        <v>2056.9900000000002</v>
      </c>
      <c r="BJ36" s="23"/>
      <c r="BK36" s="37">
        <f t="shared" si="71"/>
        <v>24683.880000000005</v>
      </c>
      <c r="BL36" s="38">
        <f t="shared" si="72"/>
        <v>4113.9800000000005</v>
      </c>
      <c r="BN36" s="14"/>
      <c r="BO36" s="53" t="s">
        <v>40</v>
      </c>
      <c r="BP36" s="54">
        <v>16</v>
      </c>
      <c r="BQ36" s="73">
        <f t="shared" si="73"/>
        <v>29373.82</v>
      </c>
      <c r="BR36" s="74">
        <f t="shared" si="74"/>
        <v>2098.13</v>
      </c>
      <c r="BS36" s="25">
        <f t="shared" si="94"/>
        <v>2.0000097229446956E-2</v>
      </c>
      <c r="BT36" s="37">
        <f t="shared" si="75"/>
        <v>25177.56</v>
      </c>
      <c r="BU36" s="38">
        <f t="shared" si="76"/>
        <v>4196.26</v>
      </c>
      <c r="BW36" s="14"/>
      <c r="BX36" s="53" t="s">
        <v>40</v>
      </c>
      <c r="BY36" s="54">
        <v>16</v>
      </c>
      <c r="BZ36" s="73">
        <f t="shared" si="77"/>
        <v>29638.280000000006</v>
      </c>
      <c r="CA36" s="74">
        <f t="shared" si="78"/>
        <v>2117.0200000000004</v>
      </c>
      <c r="CB36" s="25">
        <f t="shared" si="95"/>
        <v>9.003255279701694E-3</v>
      </c>
      <c r="CC36" s="37">
        <f t="shared" si="79"/>
        <v>25404.240000000005</v>
      </c>
      <c r="CD36" s="38">
        <f t="shared" si="80"/>
        <v>4234.0400000000009</v>
      </c>
      <c r="CF36" s="14"/>
      <c r="CG36" s="53" t="s">
        <v>40</v>
      </c>
      <c r="CH36" s="54">
        <v>16</v>
      </c>
      <c r="CI36" s="73">
        <f t="shared" si="81"/>
        <v>30675.680000000004</v>
      </c>
      <c r="CJ36" s="74">
        <f t="shared" si="82"/>
        <v>2191.1200000000003</v>
      </c>
      <c r="CK36" s="25">
        <f t="shared" si="96"/>
        <v>3.5002031157003621E-2</v>
      </c>
      <c r="CL36" s="37">
        <f t="shared" si="83"/>
        <v>26293.440000000002</v>
      </c>
      <c r="CM36" s="38">
        <f t="shared" si="84"/>
        <v>4382.2400000000007</v>
      </c>
      <c r="CO36" s="14"/>
      <c r="CP36" s="53" t="s">
        <v>40</v>
      </c>
      <c r="CQ36" s="54">
        <v>16</v>
      </c>
      <c r="CR36" s="73">
        <f t="shared" si="85"/>
        <v>31749.340000000004</v>
      </c>
      <c r="CS36" s="74">
        <f t="shared" si="86"/>
        <v>2267.8100000000004</v>
      </c>
      <c r="CT36" s="25">
        <f t="shared" si="97"/>
        <v>3.5000365110080756E-2</v>
      </c>
      <c r="CU36" s="37">
        <f t="shared" si="87"/>
        <v>27213.720000000005</v>
      </c>
      <c r="CV36" s="38">
        <f t="shared" si="88"/>
        <v>4535.6200000000008</v>
      </c>
      <c r="CX36" s="14"/>
      <c r="CY36" s="53" t="s">
        <v>40</v>
      </c>
      <c r="CZ36" s="54">
        <v>16</v>
      </c>
      <c r="DA36" s="73">
        <f t="shared" si="89"/>
        <v>32384.38</v>
      </c>
      <c r="DB36" s="74">
        <f t="shared" si="90"/>
        <v>2313.17</v>
      </c>
      <c r="DC36" s="25">
        <f t="shared" si="98"/>
        <v>2.0001675625382909E-2</v>
      </c>
      <c r="DD36" s="37">
        <f t="shared" si="91"/>
        <v>27758.04</v>
      </c>
      <c r="DE36" s="38">
        <f t="shared" si="92"/>
        <v>4626.34</v>
      </c>
    </row>
    <row r="37" spans="1:109" ht="13.5" thickBot="1" x14ac:dyDescent="0.25">
      <c r="A37" s="75">
        <v>11</v>
      </c>
      <c r="B37" s="76">
        <v>11</v>
      </c>
      <c r="C37" s="77">
        <v>21761.951817599998</v>
      </c>
      <c r="D37" s="78">
        <v>1554.4251298285712</v>
      </c>
      <c r="F37" s="76">
        <v>11</v>
      </c>
      <c r="K37" s="75">
        <v>11</v>
      </c>
      <c r="L37" s="76">
        <v>11</v>
      </c>
      <c r="M37" s="77">
        <f t="shared" si="101"/>
        <v>21979.571335776</v>
      </c>
      <c r="N37" s="78">
        <f t="shared" si="102"/>
        <v>1569.9693811268571</v>
      </c>
      <c r="P37" s="77">
        <f t="shared" si="99"/>
        <v>21979.58</v>
      </c>
      <c r="Q37" s="78">
        <f t="shared" si="100"/>
        <v>1569.97</v>
      </c>
      <c r="R37" s="112"/>
      <c r="S37" s="37">
        <f t="shared" si="53"/>
        <v>18839.64</v>
      </c>
      <c r="T37" s="38">
        <f t="shared" si="54"/>
        <v>3139.94</v>
      </c>
      <c r="U37" s="103"/>
      <c r="V37" s="75">
        <v>11</v>
      </c>
      <c r="W37" s="76">
        <v>11</v>
      </c>
      <c r="X37" s="77">
        <f t="shared" si="55"/>
        <v>22199.38</v>
      </c>
      <c r="Y37" s="78">
        <f t="shared" si="56"/>
        <v>1585.67</v>
      </c>
      <c r="AA37" s="112"/>
      <c r="AB37" s="37">
        <f t="shared" si="57"/>
        <v>19028.04</v>
      </c>
      <c r="AC37" s="38">
        <f t="shared" si="58"/>
        <v>3171.34</v>
      </c>
      <c r="AD37" s="104"/>
      <c r="AE37" s="104"/>
      <c r="AF37" s="75">
        <v>11</v>
      </c>
      <c r="AG37" s="76">
        <v>11</v>
      </c>
      <c r="AH37" s="77">
        <f t="shared" si="59"/>
        <v>22532.440000000002</v>
      </c>
      <c r="AI37" s="78">
        <f t="shared" si="60"/>
        <v>1609.46</v>
      </c>
      <c r="AK37" s="37">
        <f t="shared" si="61"/>
        <v>19313.52</v>
      </c>
      <c r="AL37" s="38">
        <f t="shared" si="62"/>
        <v>3218.92</v>
      </c>
      <c r="AM37" s="106"/>
      <c r="AO37" s="75">
        <v>11</v>
      </c>
      <c r="AP37" s="76">
        <v>11</v>
      </c>
      <c r="AQ37" s="77">
        <f t="shared" si="63"/>
        <v>22587.88</v>
      </c>
      <c r="AR37" s="78">
        <f t="shared" si="64"/>
        <v>1613.42</v>
      </c>
      <c r="AT37" s="37">
        <f t="shared" si="65"/>
        <v>19361.04</v>
      </c>
      <c r="AU37" s="38">
        <f t="shared" si="66"/>
        <v>3226.84</v>
      </c>
      <c r="AV37" s="107"/>
      <c r="AW37" s="90"/>
      <c r="AX37" s="75">
        <v>11</v>
      </c>
      <c r="AY37" s="76">
        <v>11</v>
      </c>
      <c r="AZ37" s="77">
        <f t="shared" si="67"/>
        <v>23096.22</v>
      </c>
      <c r="BA37" s="78">
        <f t="shared" si="93"/>
        <v>1649.73</v>
      </c>
      <c r="BC37" s="37">
        <f t="shared" si="68"/>
        <v>19796.760000000002</v>
      </c>
      <c r="BD37" s="108">
        <f t="shared" si="69"/>
        <v>3299.46</v>
      </c>
      <c r="BE37" s="14"/>
      <c r="BF37" s="75">
        <v>11</v>
      </c>
      <c r="BG37" s="76">
        <v>11</v>
      </c>
      <c r="BH37" s="77">
        <f t="shared" si="70"/>
        <v>23152.639999999999</v>
      </c>
      <c r="BI37" s="78">
        <v>1653.76</v>
      </c>
      <c r="BJ37" s="23"/>
      <c r="BK37" s="37">
        <f t="shared" si="71"/>
        <v>19845.12</v>
      </c>
      <c r="BL37" s="38">
        <f t="shared" si="72"/>
        <v>3307.52</v>
      </c>
      <c r="BN37" s="14"/>
      <c r="BO37" s="75">
        <v>11</v>
      </c>
      <c r="BP37" s="76">
        <v>11</v>
      </c>
      <c r="BQ37" s="77">
        <f t="shared" si="73"/>
        <v>23615.759999999998</v>
      </c>
      <c r="BR37" s="78">
        <f t="shared" si="74"/>
        <v>1686.84</v>
      </c>
      <c r="BS37" s="25">
        <f t="shared" si="94"/>
        <v>2.0002902476780049E-2</v>
      </c>
      <c r="BT37" s="37">
        <f t="shared" si="75"/>
        <v>20242.079999999998</v>
      </c>
      <c r="BU37" s="38">
        <f t="shared" si="76"/>
        <v>3373.68</v>
      </c>
      <c r="BW37" s="14"/>
      <c r="BX37" s="75">
        <v>11</v>
      </c>
      <c r="BY37" s="76">
        <v>11</v>
      </c>
      <c r="BZ37" s="77">
        <f t="shared" si="77"/>
        <v>23828.42</v>
      </c>
      <c r="CA37" s="78">
        <f t="shared" si="78"/>
        <v>1702.03</v>
      </c>
      <c r="CB37" s="25">
        <f t="shared" si="95"/>
        <v>9.0050034383819533E-3</v>
      </c>
      <c r="CC37" s="37">
        <f t="shared" si="79"/>
        <v>20424.36</v>
      </c>
      <c r="CD37" s="38">
        <f t="shared" si="80"/>
        <v>3404.06</v>
      </c>
      <c r="CF37" s="14"/>
      <c r="CG37" s="75">
        <v>11</v>
      </c>
      <c r="CH37" s="76">
        <v>11</v>
      </c>
      <c r="CI37" s="77">
        <f t="shared" si="81"/>
        <v>24662.539999999997</v>
      </c>
      <c r="CJ37" s="78">
        <f t="shared" si="82"/>
        <v>1761.61</v>
      </c>
      <c r="CK37" s="25">
        <f t="shared" si="96"/>
        <v>3.5005258426702213E-2</v>
      </c>
      <c r="CL37" s="37">
        <f t="shared" si="83"/>
        <v>21139.32</v>
      </c>
      <c r="CM37" s="38">
        <f t="shared" si="84"/>
        <v>3523.22</v>
      </c>
      <c r="CO37" s="14"/>
      <c r="CP37" s="75">
        <v>11</v>
      </c>
      <c r="CQ37" s="76">
        <v>11</v>
      </c>
      <c r="CR37" s="77">
        <f t="shared" si="85"/>
        <v>25525.78</v>
      </c>
      <c r="CS37" s="78">
        <f t="shared" si="86"/>
        <v>1823.27</v>
      </c>
      <c r="CT37" s="25">
        <f t="shared" si="97"/>
        <v>3.5002071968256443E-2</v>
      </c>
      <c r="CU37" s="37">
        <f t="shared" si="87"/>
        <v>21879.239999999998</v>
      </c>
      <c r="CV37" s="38">
        <f t="shared" si="88"/>
        <v>3646.54</v>
      </c>
      <c r="CX37" s="14"/>
      <c r="CY37" s="75">
        <v>11</v>
      </c>
      <c r="CZ37" s="76">
        <v>11</v>
      </c>
      <c r="DA37" s="77">
        <f t="shared" si="89"/>
        <v>26036.36</v>
      </c>
      <c r="DB37" s="78">
        <f t="shared" si="90"/>
        <v>1859.74</v>
      </c>
      <c r="DC37" s="25">
        <f t="shared" si="98"/>
        <v>2.0002522939553735E-2</v>
      </c>
      <c r="DD37" s="37">
        <f t="shared" si="91"/>
        <v>22316.880000000001</v>
      </c>
      <c r="DE37" s="38">
        <f t="shared" si="92"/>
        <v>3719.48</v>
      </c>
    </row>
    <row r="38" spans="1:109" x14ac:dyDescent="0.2">
      <c r="BE38" s="14"/>
      <c r="BF38" s="22"/>
      <c r="BG38" s="23"/>
      <c r="BH38" s="41">
        <f>SUM(BH20:BH37)</f>
        <v>861955.78000000014</v>
      </c>
      <c r="BI38" s="23"/>
      <c r="BJ38" s="23"/>
      <c r="BK38" s="41">
        <f t="shared" ref="BK38:BL38" si="103">SUM(BK20:BK37)</f>
        <v>738819.24000000011</v>
      </c>
      <c r="BL38" s="42">
        <f t="shared" si="103"/>
        <v>123136.54</v>
      </c>
      <c r="BN38" s="14"/>
      <c r="BO38" s="22"/>
      <c r="BP38" s="23"/>
      <c r="BQ38" s="41">
        <f>SUM(BQ20:BQ37)</f>
        <v>879196.22</v>
      </c>
      <c r="BR38" s="23"/>
      <c r="BS38" s="25"/>
      <c r="BT38" s="41">
        <f t="shared" ref="BT38:BU38" si="104">SUM(BT20:BT37)</f>
        <v>753596.76</v>
      </c>
      <c r="BU38" s="42">
        <f t="shared" si="104"/>
        <v>125599.46</v>
      </c>
      <c r="BW38" s="14"/>
      <c r="BX38" s="22"/>
      <c r="BY38" s="23"/>
      <c r="BZ38" s="41">
        <f>SUM(BZ20:BZ37)</f>
        <v>887110.14000000025</v>
      </c>
      <c r="CA38" s="23"/>
      <c r="CB38" s="25"/>
      <c r="CC38" s="41">
        <f t="shared" ref="CC38:CD38" si="105">SUM(CC20:CC37)</f>
        <v>760380.12000000011</v>
      </c>
      <c r="CD38" s="42">
        <f t="shared" si="105"/>
        <v>126730.01999999999</v>
      </c>
      <c r="CF38" s="14"/>
      <c r="CG38" s="22"/>
      <c r="CH38" s="23"/>
      <c r="CI38" s="41">
        <f>SUM(CI20:CI37)</f>
        <v>918160.32000000007</v>
      </c>
      <c r="CJ38" s="23"/>
      <c r="CK38" s="25"/>
      <c r="CL38" s="41">
        <f t="shared" ref="CL38:CM38" si="106">SUM(CL20:CL37)</f>
        <v>786994.55999999994</v>
      </c>
      <c r="CM38" s="42">
        <f t="shared" si="106"/>
        <v>131165.76000000001</v>
      </c>
      <c r="CO38" s="14"/>
      <c r="CP38" s="22"/>
      <c r="CQ38" s="23"/>
      <c r="CR38" s="41">
        <f>SUM(CR20:CR37)</f>
        <v>950297.04</v>
      </c>
      <c r="CS38" s="23"/>
      <c r="CT38" s="25"/>
      <c r="CU38" s="41">
        <f t="shared" ref="CU38:CV38" si="107">SUM(CU20:CU37)</f>
        <v>814540.32</v>
      </c>
      <c r="CV38" s="42">
        <f t="shared" si="107"/>
        <v>135756.72000000003</v>
      </c>
      <c r="CX38" s="14"/>
      <c r="CY38" s="22"/>
      <c r="CZ38" s="23"/>
      <c r="DA38" s="41">
        <f>SUM(DA20:DA37)</f>
        <v>969304.1399999999</v>
      </c>
      <c r="DB38" s="23"/>
      <c r="DC38" s="25"/>
      <c r="DD38" s="41">
        <f t="shared" ref="DD38:DE38" si="108">SUM(DD20:DD37)</f>
        <v>830832.12000000011</v>
      </c>
      <c r="DE38" s="42">
        <f t="shared" si="108"/>
        <v>138472.02000000002</v>
      </c>
    </row>
    <row r="39" spans="1:109" x14ac:dyDescent="0.2">
      <c r="AZ39" s="104"/>
      <c r="BA39" s="104"/>
      <c r="BC39" s="104"/>
      <c r="BD39" s="104"/>
      <c r="BE39" s="14"/>
      <c r="BF39" s="22"/>
      <c r="BG39" s="23"/>
      <c r="BH39" s="23"/>
      <c r="BI39" s="23"/>
      <c r="BJ39" s="23"/>
      <c r="BK39" s="41"/>
      <c r="BL39" s="26"/>
      <c r="BN39" s="14"/>
      <c r="BO39" s="22"/>
      <c r="BP39" s="23"/>
      <c r="BQ39" s="23"/>
      <c r="BR39" s="23"/>
      <c r="BS39" s="25"/>
      <c r="BT39" s="41"/>
      <c r="BU39" s="26"/>
      <c r="BW39" s="14"/>
      <c r="BX39" s="22"/>
      <c r="BY39" s="23"/>
      <c r="BZ39" s="23"/>
      <c r="CA39" s="23"/>
      <c r="CB39" s="25"/>
      <c r="CC39" s="41"/>
      <c r="CD39" s="26"/>
      <c r="CF39" s="14"/>
      <c r="CG39" s="22"/>
      <c r="CH39" s="23"/>
      <c r="CI39" s="23"/>
      <c r="CJ39" s="23"/>
      <c r="CK39" s="25"/>
      <c r="CL39" s="41"/>
      <c r="CM39" s="26"/>
      <c r="CO39" s="14"/>
      <c r="CP39" s="22"/>
      <c r="CQ39" s="23"/>
      <c r="CR39" s="23"/>
      <c r="CS39" s="23"/>
      <c r="CT39" s="25"/>
      <c r="CU39" s="41"/>
      <c r="CV39" s="26"/>
      <c r="CX39" s="14"/>
      <c r="CY39" s="22"/>
      <c r="CZ39" s="23"/>
      <c r="DA39" s="23"/>
      <c r="DB39" s="23"/>
      <c r="DC39" s="25"/>
      <c r="DD39" s="41"/>
      <c r="DE39" s="26"/>
    </row>
    <row r="40" spans="1:109" ht="13.5" thickBot="1" x14ac:dyDescent="0.25">
      <c r="BE40" s="14"/>
      <c r="BF40" s="79"/>
      <c r="BG40" s="80"/>
      <c r="BH40" s="80"/>
      <c r="BI40" s="80"/>
      <c r="BJ40" s="80"/>
      <c r="BK40" s="80"/>
      <c r="BL40" s="82"/>
      <c r="BN40" s="14"/>
      <c r="BO40" s="79"/>
      <c r="BP40" s="80"/>
      <c r="BQ40" s="80"/>
      <c r="BR40" s="80"/>
      <c r="BS40" s="81"/>
      <c r="BT40" s="80"/>
      <c r="BU40" s="82"/>
      <c r="BW40" s="14"/>
      <c r="BX40" s="79"/>
      <c r="BY40" s="80"/>
      <c r="BZ40" s="80"/>
      <c r="CA40" s="80"/>
      <c r="CB40" s="81"/>
      <c r="CC40" s="80"/>
      <c r="CD40" s="82"/>
      <c r="CF40" s="14"/>
      <c r="CG40" s="79"/>
      <c r="CH40" s="80"/>
      <c r="CI40" s="80"/>
      <c r="CJ40" s="80"/>
      <c r="CK40" s="81"/>
      <c r="CL40" s="80"/>
      <c r="CM40" s="82"/>
      <c r="CO40" s="14"/>
      <c r="CP40" s="79"/>
      <c r="CQ40" s="80"/>
      <c r="CR40" s="80"/>
      <c r="CS40" s="80"/>
      <c r="CT40" s="81"/>
      <c r="CU40" s="80"/>
      <c r="CV40" s="82"/>
      <c r="CX40" s="14"/>
      <c r="CY40" s="79"/>
      <c r="CZ40" s="80"/>
      <c r="DA40" s="80"/>
      <c r="DB40" s="80"/>
      <c r="DC40" s="81"/>
      <c r="DD40" s="80"/>
      <c r="DE40" s="82"/>
    </row>
  </sheetData>
  <mergeCells count="28">
    <mergeCell ref="P1:Q2"/>
    <mergeCell ref="C3:D3"/>
    <mergeCell ref="M3:N3"/>
    <mergeCell ref="P3:Q3"/>
    <mergeCell ref="BZ3:CA3"/>
    <mergeCell ref="CI3:CJ3"/>
    <mergeCell ref="CR3:CS3"/>
    <mergeCell ref="DA3:DB3"/>
    <mergeCell ref="C18:D18"/>
    <mergeCell ref="M18:N18"/>
    <mergeCell ref="P18:Q18"/>
    <mergeCell ref="X18:Y18"/>
    <mergeCell ref="AH18:AI18"/>
    <mergeCell ref="AQ18:AR18"/>
    <mergeCell ref="X3:Y3"/>
    <mergeCell ref="AH3:AI3"/>
    <mergeCell ref="AQ3:AR3"/>
    <mergeCell ref="AZ3:BA3"/>
    <mergeCell ref="BH3:BI3"/>
    <mergeCell ref="BQ3:BR3"/>
    <mergeCell ref="DA18:DB18"/>
    <mergeCell ref="J29:J31"/>
    <mergeCell ref="AZ18:BA18"/>
    <mergeCell ref="BH18:BI18"/>
    <mergeCell ref="BQ18:BR18"/>
    <mergeCell ref="BZ18:CA18"/>
    <mergeCell ref="CI18:CJ18"/>
    <mergeCell ref="CR18:CS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C18C0AE4883442AFF2B0EBD23B016F" ma:contentTypeVersion="17" ma:contentTypeDescription="Crear nuevo documento." ma:contentTypeScope="" ma:versionID="ecada714b19b7e5340f672a3c2d7afe0">
  <xsd:schema xmlns:xsd="http://www.w3.org/2001/XMLSchema" xmlns:xs="http://www.w3.org/2001/XMLSchema" xmlns:p="http://schemas.microsoft.com/office/2006/metadata/properties" xmlns:ns2="100d237f-dbdb-4b06-af8e-32070bcf998c" xmlns:ns3="a0eed0c6-a2f9-4b40-929b-2662350a63c6" targetNamespace="http://schemas.microsoft.com/office/2006/metadata/properties" ma:root="true" ma:fieldsID="54872500c8f23185086e023eb230fe9d" ns2:_="" ns3:_="">
    <xsd:import namespace="100d237f-dbdb-4b06-af8e-32070bcf998c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d237f-dbdb-4b06-af8e-32070bcf9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a662b53-f3bd-40d6-aaed-b5aebc41546d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0d237f-dbdb-4b06-af8e-32070bcf998c">
      <Terms xmlns="http://schemas.microsoft.com/office/infopath/2007/PartnerControls"/>
    </lcf76f155ced4ddcb4097134ff3c332f>
    <TaxCatchAll xmlns="a0eed0c6-a2f9-4b40-929b-2662350a63c6" xsi:nil="true"/>
  </documentManagement>
</p:properties>
</file>

<file path=customXml/itemProps1.xml><?xml version="1.0" encoding="utf-8"?>
<ds:datastoreItem xmlns:ds="http://schemas.openxmlformats.org/officeDocument/2006/customXml" ds:itemID="{4ABB1E1A-F12B-4A45-9CA4-611A4075A1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8D353D-CA28-4859-9603-E85DE24557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0d237f-dbdb-4b06-af8e-32070bcf998c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C55D46-C336-4EFD-993A-DC9286D588B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0eed0c6-a2f9-4b40-929b-2662350a63c6"/>
    <ds:schemaRef ds:uri="100d237f-dbdb-4b06-af8e-32070bcf998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Legorburu Fernández, Leire Eileen</dc:creator>
  <cp:lastModifiedBy>Legorburu Fernández, Leire Eileen</cp:lastModifiedBy>
  <dcterms:created xsi:type="dcterms:W3CDTF">2024-10-17T11:40:30Z</dcterms:created>
  <dcterms:modified xsi:type="dcterms:W3CDTF">2024-10-17T11:53:44Z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0x010100D6C18C0AE4883442AFF2B0EBD23B016F</vt:lpwstr>
  </property>
  <property fmtid="{D5CDD505-2E9C-101B-9397-08002B2CF9AE}" pid="3" name="MediaServiceImageTags">
    <vt:lpwstr/>
  </property>
</Properties>
</file>