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e365.sharepoint.com/sites/TM_PA/Documentos compartidos/General/02. Documentación/4_01 PROGRAMAS AYUDAS EVE/Ayudas 2026/01 EEIND26/10 Comunicación/web EVE/"/>
    </mc:Choice>
  </mc:AlternateContent>
  <xr:revisionPtr revIDLastSave="35" documentId="13_ncr:1_{87E0DAF1-69C8-470C-BFE9-BE779EE02A92}" xr6:coauthVersionLast="47" xr6:coauthVersionMax="47" xr10:uidLastSave="{69672341-AF15-445F-AB5F-65594E958786}"/>
  <bookViews>
    <workbookView xWindow="-120" yWindow="-120" windowWidth="29040" windowHeight="15720" activeTab="1" xr2:uid="{53AD832C-2BD3-4B66-9039-96FDA5CC18CB}"/>
  </bookViews>
  <sheets>
    <sheet name="JARRAIBIDEAK" sheetId="1" r:id="rId1"/>
    <sheet name="Proiektuaren datuak" sheetId="2" r:id="rId2"/>
    <sheet name="Igorpen-faktoreak" sheetId="3" r:id="rId3"/>
    <sheet name="Igorpen-faktoreak 2" sheetId="4" r:id="rId4"/>
  </sheets>
  <externalReferences>
    <externalReference r:id="rId5"/>
  </externalReferences>
  <definedNames>
    <definedName name="bio_lenosos">'[1]Factores emisión'!$B$22:$B$28</definedName>
    <definedName name="gases">'[1]Factores emisión'!$B$3:$B$9</definedName>
    <definedName name="hidrogenos">'[1]Factores emisión'!$B$31:$B$32</definedName>
    <definedName name="otros_combustibles">'[1]Factores emisión'!$B$12:$B$19</definedName>
    <definedName name="refrigerantes_y_otros">'[1]Factores emisión 2'!$L$5:$L$54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O54" i="4" l="1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L65" i="2" l="1"/>
  <c r="K65" i="2"/>
  <c r="I65" i="2"/>
  <c r="M65" i="2" s="1"/>
  <c r="L64" i="2"/>
  <c r="K64" i="2"/>
  <c r="I64" i="2"/>
  <c r="M64" i="2" s="1"/>
  <c r="F64" i="2"/>
  <c r="E64" i="2"/>
  <c r="L63" i="2"/>
  <c r="K63" i="2"/>
  <c r="I63" i="2"/>
  <c r="M63" i="2" s="1"/>
  <c r="F63" i="2"/>
  <c r="E63" i="2"/>
  <c r="L62" i="2"/>
  <c r="K62" i="2"/>
  <c r="I62" i="2"/>
  <c r="M62" i="2" s="1"/>
  <c r="F62" i="2"/>
  <c r="E62" i="2"/>
  <c r="L54" i="2"/>
  <c r="K54" i="2"/>
  <c r="I54" i="2"/>
  <c r="M54" i="2" s="1"/>
  <c r="M53" i="2"/>
  <c r="L53" i="2"/>
  <c r="K53" i="2"/>
  <c r="I53" i="2"/>
  <c r="F53" i="2"/>
  <c r="E53" i="2"/>
  <c r="L52" i="2"/>
  <c r="K52" i="2"/>
  <c r="I52" i="2"/>
  <c r="M52" i="2" s="1"/>
  <c r="F52" i="2"/>
  <c r="E52" i="2"/>
  <c r="L51" i="2"/>
  <c r="K51" i="2"/>
  <c r="I51" i="2"/>
  <c r="M51" i="2" s="1"/>
  <c r="F51" i="2"/>
  <c r="E51" i="2"/>
  <c r="L43" i="2"/>
  <c r="K43" i="2"/>
  <c r="I43" i="2"/>
  <c r="M43" i="2" s="1"/>
  <c r="L41" i="2"/>
  <c r="K41" i="2"/>
  <c r="I41" i="2"/>
  <c r="M41" i="2" s="1"/>
  <c r="L39" i="2"/>
  <c r="K39" i="2"/>
  <c r="I39" i="2"/>
  <c r="M39" i="2" s="1"/>
  <c r="L38" i="2"/>
  <c r="K38" i="2"/>
  <c r="I38" i="2"/>
  <c r="M38" i="2" s="1"/>
  <c r="F38" i="2"/>
  <c r="E38" i="2"/>
  <c r="L37" i="2"/>
  <c r="K37" i="2"/>
  <c r="I37" i="2"/>
  <c r="M37" i="2" s="1"/>
  <c r="F37" i="2"/>
  <c r="E37" i="2"/>
  <c r="L36" i="2"/>
  <c r="K36" i="2"/>
  <c r="I36" i="2"/>
  <c r="M36" i="2" s="1"/>
  <c r="F36" i="2"/>
  <c r="E36" i="2"/>
  <c r="P33" i="2"/>
  <c r="O33" i="2"/>
  <c r="D83" i="2" s="1"/>
  <c r="Q28" i="2"/>
  <c r="I28" i="2"/>
  <c r="F28" i="2"/>
  <c r="L28" i="2" s="1"/>
  <c r="E28" i="2"/>
  <c r="Q27" i="2"/>
  <c r="I27" i="2"/>
  <c r="F27" i="2"/>
  <c r="L27" i="2" s="1"/>
  <c r="E27" i="2"/>
  <c r="Q24" i="2"/>
  <c r="L24" i="2"/>
  <c r="K24" i="2"/>
  <c r="I24" i="2"/>
  <c r="M24" i="2" s="1"/>
  <c r="Q22" i="2"/>
  <c r="K22" i="2"/>
  <c r="I22" i="2"/>
  <c r="M22" i="2" s="1"/>
  <c r="Q20" i="2"/>
  <c r="L20" i="2"/>
  <c r="K20" i="2"/>
  <c r="I20" i="2"/>
  <c r="M20" i="2" s="1"/>
  <c r="F20" i="2"/>
  <c r="E20" i="2"/>
  <c r="Q19" i="2"/>
  <c r="L19" i="2"/>
  <c r="K19" i="2"/>
  <c r="I19" i="2"/>
  <c r="M19" i="2" s="1"/>
  <c r="F19" i="2"/>
  <c r="E19" i="2"/>
  <c r="Q17" i="2"/>
  <c r="M17" i="2"/>
  <c r="L17" i="2"/>
  <c r="K17" i="2"/>
  <c r="I17" i="2"/>
  <c r="F17" i="2"/>
  <c r="E17" i="2"/>
  <c r="Q16" i="2"/>
  <c r="L16" i="2"/>
  <c r="K16" i="2"/>
  <c r="I16" i="2"/>
  <c r="M16" i="2" s="1"/>
  <c r="F16" i="2"/>
  <c r="E16" i="2"/>
  <c r="Q14" i="2"/>
  <c r="L14" i="2"/>
  <c r="K14" i="2"/>
  <c r="I14" i="2"/>
  <c r="M14" i="2" s="1"/>
  <c r="F14" i="2"/>
  <c r="E14" i="2"/>
  <c r="Q12" i="2"/>
  <c r="L12" i="2"/>
  <c r="K12" i="2"/>
  <c r="I12" i="2"/>
  <c r="M12" i="2" s="1"/>
  <c r="F12" i="2"/>
  <c r="E12" i="2"/>
  <c r="Q11" i="2"/>
  <c r="L11" i="2"/>
  <c r="K11" i="2"/>
  <c r="I11" i="2"/>
  <c r="M11" i="2" s="1"/>
  <c r="F11" i="2"/>
  <c r="E11" i="2"/>
  <c r="Q10" i="2"/>
  <c r="L10" i="2"/>
  <c r="K10" i="2"/>
  <c r="I10" i="2"/>
  <c r="M10" i="2" s="1"/>
  <c r="F10" i="2"/>
  <c r="E10" i="2"/>
  <c r="L68" i="2" l="1"/>
  <c r="K57" i="2"/>
  <c r="K68" i="2"/>
  <c r="L57" i="2"/>
  <c r="M27" i="2"/>
  <c r="M31" i="2" s="1"/>
  <c r="K46" i="2"/>
  <c r="Q33" i="2"/>
  <c r="D81" i="2" s="1"/>
  <c r="D82" i="2" s="1"/>
  <c r="L46" i="2"/>
  <c r="L31" i="2"/>
  <c r="M28" i="2"/>
  <c r="M46" i="2"/>
  <c r="M57" i="2"/>
  <c r="M68" i="2"/>
  <c r="K27" i="2"/>
  <c r="K28" i="2"/>
  <c r="K31" i="2" l="1"/>
  <c r="K74" i="2" s="1"/>
  <c r="L74" i="2"/>
  <c r="D78" i="2" s="1"/>
  <c r="M74" i="2"/>
  <c r="D77" i="2" s="1"/>
</calcChain>
</file>

<file path=xl/sharedStrings.xml><?xml version="1.0" encoding="utf-8"?>
<sst xmlns="http://schemas.openxmlformats.org/spreadsheetml/2006/main" count="643" uniqueCount="329">
  <si>
    <t>Escoger</t>
  </si>
  <si>
    <t>Origen de datos del factor de emisión (texto)</t>
  </si>
  <si>
    <t>Mix eléctrico peninsular</t>
  </si>
  <si>
    <t>Electricidad Renovable en Baja tensión</t>
  </si>
  <si>
    <t>Total valorización residuos</t>
  </si>
  <si>
    <t xml:space="preserve">% </t>
  </si>
  <si>
    <t>Resultado Reducción consumo energético</t>
  </si>
  <si>
    <t>Energía ahorrada en MWh/año</t>
  </si>
  <si>
    <t>Energía ahorrada en tep/año</t>
  </si>
  <si>
    <t>Total energía ahorrada respecto al consumo incial (%)</t>
  </si>
  <si>
    <t>%</t>
  </si>
  <si>
    <t>Jarduera mota</t>
  </si>
  <si>
    <t>CO2 EMISIOAK KALKULATZEA ETA ENERGIA AURREZTEA</t>
  </si>
  <si>
    <t>Legenda</t>
  </si>
  <si>
    <t>Aukeratu menutik</t>
  </si>
  <si>
    <t>Idatzi balioa</t>
  </si>
  <si>
    <t>Erregaiak</t>
  </si>
  <si>
    <t xml:space="preserve">                                                        CO2 emisioak</t>
  </si>
  <si>
    <t>Emisio-faktorea</t>
  </si>
  <si>
    <t>Inbertsioaren aurreko egoera</t>
  </si>
  <si>
    <t>Inbertsioaren ondorengo egoera</t>
  </si>
  <si>
    <t>Aldea</t>
  </si>
  <si>
    <t>kg CO2eq/urte</t>
  </si>
  <si>
    <t>ENERGIA KONTSUMOA ETA AURREZTEA</t>
  </si>
  <si>
    <t>Egoera energetikoa inbertsioaren aurretik (kWh/urte)</t>
  </si>
  <si>
    <t>Energia aurreztea
(kWh/urte)</t>
  </si>
  <si>
    <t>Unitatea</t>
  </si>
  <si>
    <t>Urteko kontsumoa</t>
  </si>
  <si>
    <t>Hasierako emisioak</t>
  </si>
  <si>
    <t>Amaierako emisioak</t>
  </si>
  <si>
    <t>Saihestutako emisioak</t>
  </si>
  <si>
    <t>Hasierako energia-kontsumoa</t>
  </si>
  <si>
    <t>Azken energia-kontsumoa</t>
  </si>
  <si>
    <t>Aurreztutako energia</t>
  </si>
  <si>
    <t>Gasa</t>
  </si>
  <si>
    <t>Zurezko bioerregaiak</t>
  </si>
  <si>
    <t>Beste erregai batzuk</t>
  </si>
  <si>
    <t>Hidrogenoa</t>
  </si>
  <si>
    <t>Zerrendan sartu gabeko erregaiak: deskribatu</t>
  </si>
  <si>
    <t>Emisio-faktorearen datuen jatorria (testua)</t>
  </si>
  <si>
    <t>Elektrizitatea</t>
  </si>
  <si>
    <t>Erregaiak guztira</t>
  </si>
  <si>
    <t>Urteko hasierako energia-kontsumoa
(kWh/urte)</t>
  </si>
  <si>
    <t>Urteko azken energia-kontsumoa
(kWh/urte)</t>
  </si>
  <si>
    <t>Lehengaiak</t>
  </si>
  <si>
    <t>Adea</t>
  </si>
  <si>
    <t xml:space="preserve"> kgCO2eq/unitate</t>
  </si>
  <si>
    <t>Lehengaiak guztira</t>
  </si>
  <si>
    <t>Lehengaia</t>
  </si>
  <si>
    <t>Zerrendan ez dagoen lehengaia: deskribatu</t>
  </si>
  <si>
    <t>Hondakinen kudeaketa</t>
  </si>
  <si>
    <t>Urteko kantitatea</t>
  </si>
  <si>
    <t>Hozgarriak eta beste gas fluoratu batzuk</t>
  </si>
  <si>
    <t>Hozgarriak eta zerrendan sartzen ez diren beste gas fluoratu batzuk: deskribatu</t>
  </si>
  <si>
    <t>Hozgarriak guztira</t>
  </si>
  <si>
    <t>GUZTIRA</t>
  </si>
  <si>
    <t>Hasierako emisioak
kg CO2eq/urte</t>
  </si>
  <si>
    <t>Azken emisioak
kg CO2eq/urte</t>
  </si>
  <si>
    <t>Saihestutako emisioak
kg CO2eq/urte</t>
  </si>
  <si>
    <t>CO2 emisioak murriztearen emaitza</t>
  </si>
  <si>
    <t>Saihestutako CO2eq isuriak urtean</t>
  </si>
  <si>
    <t>Urtean saihestutako CO2eq emisioak, guztira, %</t>
  </si>
  <si>
    <t>t CO2eq/urte</t>
  </si>
  <si>
    <t>MWh/urte</t>
  </si>
  <si>
    <t>tep/urte</t>
  </si>
  <si>
    <t>c</t>
  </si>
  <si>
    <t>kWh</t>
  </si>
  <si>
    <t>Zerrendan sartu gabeko hondakinen kudeaketa: deskribatu</t>
  </si>
  <si>
    <t>kWhPCS</t>
  </si>
  <si>
    <t>LPG</t>
  </si>
  <si>
    <t>l</t>
  </si>
  <si>
    <t>kg</t>
  </si>
  <si>
    <t>Gasolina (E5)</t>
  </si>
  <si>
    <t>https://www.europarl.europa.eu/RegData/etudes/BRIE/2021/689332/EPRS_BRI(2021)689332_EN.pdf</t>
  </si>
  <si>
    <t>Promedio de los últimos 5 años publicado por Redeia (REE), promedio 2021-2025.</t>
  </si>
  <si>
    <t>2023 urteko datuak</t>
  </si>
  <si>
    <t>Isurketa-faktorea kgCO2/unitatea</t>
  </si>
  <si>
    <t>Gas naturala</t>
  </si>
  <si>
    <t>Kerosenoa</t>
  </si>
  <si>
    <t>Gas propanoa</t>
  </si>
  <si>
    <t>Butano gasa</t>
  </si>
  <si>
    <t>Manufakturatutako gasa</t>
  </si>
  <si>
    <t>Biogasa</t>
  </si>
  <si>
    <t>C gasolioa</t>
  </si>
  <si>
    <t xml:space="preserve"> B gasolioa</t>
  </si>
  <si>
    <t>Fuel-olioa</t>
  </si>
  <si>
    <t>Petrolio-kokea</t>
  </si>
  <si>
    <t>Ikatz-kokea</t>
  </si>
  <si>
    <t>Harrikatza eta antrazita</t>
  </si>
  <si>
    <t>Harrikatz subituminosoak</t>
  </si>
  <si>
    <t>Egurraren biomasa</t>
  </si>
  <si>
    <t>Biomasa pelletak</t>
  </si>
  <si>
    <t>Biomasa ezpalak</t>
  </si>
  <si>
    <t>Biomasa zerrauts txirbilak</t>
  </si>
  <si>
    <t>Biomasa fruitu lehorren azal</t>
  </si>
  <si>
    <t>Biomasa oliba-hezurra</t>
  </si>
  <si>
    <t>Egur-ikatza</t>
  </si>
  <si>
    <t>Hidrogeno grisa</t>
  </si>
  <si>
    <t>Hidrogeno berdea</t>
  </si>
  <si>
    <t>Penintsulako mix elektrikoa</t>
  </si>
  <si>
    <t>Elektrizitate berriztagarria behe-tentsioan</t>
  </si>
  <si>
    <t>Isurketa-faktoreak kg CO2e/unitatea</t>
  </si>
  <si>
    <t>*Gas naturalaren emisio-faktorea, kgCO2/kWhPCStan adierazia (Goiko Bero-ahalmena). PCStik PCIra igarotzeko 0,901eko bihurketa-faktorea erabiltzen da.</t>
  </si>
  <si>
    <t>**Biomasa (egurra, pelletak edo biogasa) erregai gisa erabiltzea neutrotzat jotzen da CO2 emisioetan, jatorri biogenikoa duelako, baina CH4 eta N2O emisioak sortuko ditu.</t>
  </si>
  <si>
    <t>Hauek dira CO2 isurtzeko faktoreak, jatorri biogenikoa edozein dela ere: biogasarentzat 1,369 kgCO2/kg, zurarentzat 1,617 kgCO2/kg, pelletentzat 1,474 kgCO2/kg, ezpalentzat 1,680 kgCO2/kg, zerrautsentzat 2,123 kgCO2/kg, fruitu lehorren oskolarentzat 2,022 kgCO2/kg, oliba hezurrarentzat 2,022 kgCO2/kg eta landare ikatzarentzat 3,516 kgCO2/kg.</t>
  </si>
  <si>
    <t>LEHENGAIAK</t>
  </si>
  <si>
    <t>HONDAKINEN KUDEAKETA</t>
  </si>
  <si>
    <t>Isurketa-faktorea kgCO2e/unitatea</t>
  </si>
  <si>
    <t>tonCO2e isurtze-faktorea/unitatea</t>
  </si>
  <si>
    <t>tonCO2 isurtze faktorea/unitatea</t>
  </si>
  <si>
    <t>Igorpen-faktorea kgCO2/kg</t>
  </si>
  <si>
    <t>Zementuzko morteroa</t>
  </si>
  <si>
    <t>Gailu elektronikoa birziklatzea</t>
  </si>
  <si>
    <t>HFC-125</t>
  </si>
  <si>
    <t>gr</t>
  </si>
  <si>
    <t>Zementua</t>
  </si>
  <si>
    <t>Beira birziklatzea</t>
  </si>
  <si>
    <t>HFC-134</t>
  </si>
  <si>
    <t>Hormigoia</t>
  </si>
  <si>
    <t>m3</t>
  </si>
  <si>
    <t>Papera birziklatzea</t>
  </si>
  <si>
    <t>HFC-134a</t>
  </si>
  <si>
    <t>Estalketa-geruzadun beira</t>
  </si>
  <si>
    <t>Kartoia birziklatzea</t>
  </si>
  <si>
    <t>HFC-143</t>
  </si>
  <si>
    <t>Beira</t>
  </si>
  <si>
    <t>Plastikozko hondakinak birziklatzea</t>
  </si>
  <si>
    <t>HFC-143a</t>
  </si>
  <si>
    <t>Beirazko artilearen isolamendua</t>
  </si>
  <si>
    <t>Zura birziklatzea</t>
  </si>
  <si>
    <t>HFC-152</t>
  </si>
  <si>
    <t>Legarra</t>
  </si>
  <si>
    <t>Hondakin geldoak birziklatzea</t>
  </si>
  <si>
    <t>HFC-152a</t>
  </si>
  <si>
    <t>Igeltsuzko kartoizko panela</t>
  </si>
  <si>
    <t>Metala birziklatzea</t>
  </si>
  <si>
    <t>HFC-161</t>
  </si>
  <si>
    <t>Kareharria</t>
  </si>
  <si>
    <t>Biohondakinen tratamendua</t>
  </si>
  <si>
    <t>HFC-227ea</t>
  </si>
  <si>
    <t>Armadurako altzairua</t>
  </si>
  <si>
    <t>Hondakin arriskutsuen errausketa</t>
  </si>
  <si>
    <t>HFC-23</t>
  </si>
  <si>
    <t>Teila</t>
  </si>
  <si>
    <t>Hondakin arriskutsuen biltegia</t>
  </si>
  <si>
    <t>HFC-236cb</t>
  </si>
  <si>
    <t>Harea</t>
  </si>
  <si>
    <t>Hondakin geldoa zabortegira</t>
  </si>
  <si>
    <t>HFC-236ea</t>
  </si>
  <si>
    <t>Zeramika</t>
  </si>
  <si>
    <t>Udal hondakin solidoaren tratamendua</t>
  </si>
  <si>
    <t>HFC-236fa</t>
  </si>
  <si>
    <t>Arroka-artilea</t>
  </si>
  <si>
    <t>Zabortegirako edo errausketarako gailu elektronikoa</t>
  </si>
  <si>
    <t>HFC-245ca</t>
  </si>
  <si>
    <t>Litiozko bateria</t>
  </si>
  <si>
    <t>Beira-hondakina zabortegira</t>
  </si>
  <si>
    <t>HFC-32</t>
  </si>
  <si>
    <t>Sodio klorurozko bateria</t>
  </si>
  <si>
    <t>Paperetik zabortegira edo errausketara doan hondakina</t>
  </si>
  <si>
    <t>HFC-41</t>
  </si>
  <si>
    <t>Nikel-metal hidruro bateria</t>
  </si>
  <si>
    <t>Kartoitik zabortegira edo errausketara doan hondakina</t>
  </si>
  <si>
    <t>HFC-43-10mee</t>
  </si>
  <si>
    <t>Kablea</t>
  </si>
  <si>
    <t>m</t>
  </si>
  <si>
    <t>Plastikozko hondakina zabortegira edo errausketara</t>
  </si>
  <si>
    <t>PFC-218</t>
  </si>
  <si>
    <t>Osagai elektroniko aktiboa</t>
  </si>
  <si>
    <t>Zuraren hondakina zabortegira edo errausketara</t>
  </si>
  <si>
    <t>R-600</t>
  </si>
  <si>
    <t>Osagai elektroniko pasiboa</t>
  </si>
  <si>
    <t>Hondakin-uren tratamendua</t>
  </si>
  <si>
    <t>R-600a</t>
  </si>
  <si>
    <t>Zirkuitu inprimatuko plaka</t>
  </si>
  <si>
    <t>Aluminio-txatarra zabortegira</t>
  </si>
  <si>
    <t>R-601</t>
  </si>
  <si>
    <t>Kartoia</t>
  </si>
  <si>
    <t>Kobre-txatarra zabortegira</t>
  </si>
  <si>
    <t>R-601a</t>
  </si>
  <si>
    <t>Paleta</t>
  </si>
  <si>
    <t>unit</t>
  </si>
  <si>
    <t>Altzairuzko txatarra zabortegira</t>
  </si>
  <si>
    <t>R-290</t>
  </si>
  <si>
    <t>Paper birziklatua</t>
  </si>
  <si>
    <t>Arazketa-lohia</t>
  </si>
  <si>
    <t>HFO-1234yf</t>
  </si>
  <si>
    <t>Enbalatzeko beira</t>
  </si>
  <si>
    <t>Olio hidraulikoa birziklatzea (balorizazio materiala)</t>
  </si>
  <si>
    <t>Metanoa</t>
  </si>
  <si>
    <t>Papera</t>
  </si>
  <si>
    <t>Hormigoia birziklatzea (balorizazio materiala)</t>
  </si>
  <si>
    <t>Oxido nitrosoa</t>
  </si>
  <si>
    <t>Dentsitate ertaineko zuntzezko taula (MDF taula)</t>
  </si>
  <si>
    <t>Hormigoi-hondakinak birziklatzea (balorizazio materiala)</t>
  </si>
  <si>
    <t>SF6</t>
  </si>
  <si>
    <t>Txirbil orientatuen taula (OSB taula)</t>
  </si>
  <si>
    <t>EEH hondakinak birziklatzea (balorizazio materiala)</t>
  </si>
  <si>
    <t>R-407A</t>
  </si>
  <si>
    <t>Partikulen taula</t>
  </si>
  <si>
    <t>Hormigoi-hondakinen kudeaketa (kudeaketa finalista)</t>
  </si>
  <si>
    <t>R-407B</t>
  </si>
  <si>
    <t>Kontratxapatua</t>
  </si>
  <si>
    <t>EEH hondakinen kudeaketa (kudeaketa finalista)</t>
  </si>
  <si>
    <t>R-407C</t>
  </si>
  <si>
    <t>Hostozabalaren zura</t>
  </si>
  <si>
    <t>Zur-hondakinen kudeaketa (errausketa) (erabilera)</t>
  </si>
  <si>
    <t>R-407F</t>
  </si>
  <si>
    <t>Konifera-zura</t>
  </si>
  <si>
    <t>R-410A</t>
  </si>
  <si>
    <t>Zurezko taula ijeztua</t>
  </si>
  <si>
    <t>Iturria: Ihobe, Eusko Jaurlaritzaren Ingurumen Jarduketarako Sozietate Publikoa, 2024. Ecoinvent 3.10 sisteman oinarritutako karakterizazio-faktoreak, Euskadiko baldintza partikularretarako aldatuak.</t>
  </si>
  <si>
    <t>R-410B</t>
  </si>
  <si>
    <t>Aluminio aleatua</t>
  </si>
  <si>
    <t>R-413A</t>
  </si>
  <si>
    <t>Aluminio-txatarra</t>
  </si>
  <si>
    <t>R-417A</t>
  </si>
  <si>
    <t>Aluminio-txatarra (kontsumo ondokoa)</t>
  </si>
  <si>
    <t>R-417B</t>
  </si>
  <si>
    <t>Aluminio aleazio galdatua</t>
  </si>
  <si>
    <t>R-422A</t>
  </si>
  <si>
    <t>Aluminioa</t>
  </si>
  <si>
    <t>R-422D</t>
  </si>
  <si>
    <t>Letoia</t>
  </si>
  <si>
    <t>R-424A</t>
  </si>
  <si>
    <t>Brontzea</t>
  </si>
  <si>
    <t>R-426A</t>
  </si>
  <si>
    <t>Burdinurtua</t>
  </si>
  <si>
    <t>R-427A</t>
  </si>
  <si>
    <t>Kobrea</t>
  </si>
  <si>
    <t>R-428A</t>
  </si>
  <si>
    <t>Kobrezko txatarra</t>
  </si>
  <si>
    <t>R-434A</t>
  </si>
  <si>
    <t>Urrea</t>
  </si>
  <si>
    <t>R-437A</t>
  </si>
  <si>
    <t>Beruna</t>
  </si>
  <si>
    <t>R-438A</t>
  </si>
  <si>
    <t>Berunezko txatarra</t>
  </si>
  <si>
    <t>R-442A</t>
  </si>
  <si>
    <t>Nikela</t>
  </si>
  <si>
    <t>R-449A</t>
  </si>
  <si>
    <t>Arrabio</t>
  </si>
  <si>
    <t>R-452A</t>
  </si>
  <si>
    <t>Zilarra</t>
  </si>
  <si>
    <t>R-453A</t>
  </si>
  <si>
    <t>Mix altzairu herdoilgaitza</t>
  </si>
  <si>
    <t>R-507A</t>
  </si>
  <si>
    <t>Altzairu herdoilgaitz birjina</t>
  </si>
  <si>
    <t>Altzairu herdoilgaitz birziklatua</t>
  </si>
  <si>
    <t>Microsoft Word - Global-Warming-Potential-Values.docx</t>
  </si>
  <si>
    <t>Mix altzairua</t>
  </si>
  <si>
    <t>Altzairu birjina</t>
  </si>
  <si>
    <t>Altzairu birziklatua</t>
  </si>
  <si>
    <t>Eztainua</t>
  </si>
  <si>
    <t>Titanioa</t>
  </si>
  <si>
    <t>Zinka</t>
  </si>
  <si>
    <t>Akrilonitrilo butadieno estirenoa (ABS)</t>
  </si>
  <si>
    <t>Beira-zuntza/injektatua</t>
  </si>
  <si>
    <t>Beira-zuntza/eskuzko moldekatzea</t>
  </si>
  <si>
    <t>Beira-zuntza</t>
  </si>
  <si>
    <t>Nylon 6</t>
  </si>
  <si>
    <t>Nylon 6-6</t>
  </si>
  <si>
    <t>Polibutadienoa</t>
  </si>
  <si>
    <t>Polikarbonatoa</t>
  </si>
  <si>
    <t>Poliesterrezko erretxina</t>
  </si>
  <si>
    <t>Poliesterra</t>
  </si>
  <si>
    <t>Polietileno tereftalatoa (PET)</t>
  </si>
  <si>
    <t>Dentsitate handiko polietilenoa (HDPE)</t>
  </si>
  <si>
    <t>Dentsitate txikiko polietilenoa (LDPE)</t>
  </si>
  <si>
    <t>Polimerozko aparra</t>
  </si>
  <si>
    <t>Polipropilenoa</t>
  </si>
  <si>
    <t>Poliestirenoa</t>
  </si>
  <si>
    <t>Poliuretanozko aparra</t>
  </si>
  <si>
    <t>Binilozko polikloruroa (PVC)</t>
  </si>
  <si>
    <t>Estireno akrilonitriloa (SAN)</t>
  </si>
  <si>
    <t>Azetilenoa</t>
  </si>
  <si>
    <t>Kola akrilikoa</t>
  </si>
  <si>
    <t>Berniza</t>
  </si>
  <si>
    <t>Itsasgarri industriala</t>
  </si>
  <si>
    <t>Pintura</t>
  </si>
  <si>
    <t>Ur-oinarriko pintura</t>
  </si>
  <si>
    <t>Amoniakoa</t>
  </si>
  <si>
    <t>Argona</t>
  </si>
  <si>
    <t>Kadmioa</t>
  </si>
  <si>
    <t>Kimikari ez-organikoa</t>
  </si>
  <si>
    <t>Kimikari organikoa</t>
  </si>
  <si>
    <t>Epoxi erretxina</t>
  </si>
  <si>
    <t>Etilen glikola</t>
  </si>
  <si>
    <t>Etilbinilazetatoa (EVA goma)</t>
  </si>
  <si>
    <t>Grafitoa</t>
  </si>
  <si>
    <t>Olio lubrifikatzailea</t>
  </si>
  <si>
    <t>Melamina formaldehidozko erretxina</t>
  </si>
  <si>
    <t>Oxigenoa</t>
  </si>
  <si>
    <t>Fenol-erretxina</t>
  </si>
  <si>
    <t>Kautxu naturala</t>
  </si>
  <si>
    <t>Disolbatzaile organikoa</t>
  </si>
  <si>
    <t>Sufre hexafluoruroa (SF6)</t>
  </si>
  <si>
    <t>Sufrea</t>
  </si>
  <si>
    <t>Azido sulfurikoa</t>
  </si>
  <si>
    <t>Kautxu sintetikoa</t>
  </si>
  <si>
    <t>Ur korrontea</t>
  </si>
  <si>
    <t>Urea-formaldehidoko erretxina</t>
  </si>
  <si>
    <t>Kotoia</t>
  </si>
  <si>
    <t>Kotoizko ehuna</t>
  </si>
  <si>
    <t>Biskosa</t>
  </si>
  <si>
    <t>Gas hozgarria (orokorra)</t>
  </si>
  <si>
    <t>Gehigarri superplastifikatzailea</t>
  </si>
  <si>
    <t>Gehigarri iragazgaitza</t>
  </si>
  <si>
    <t>Izotz-kontrako gehigarria</t>
  </si>
  <si>
    <t>Gehigarri polifuntzionala</t>
  </si>
  <si>
    <t>Gehigarri plastifikatzailea</t>
  </si>
  <si>
    <t>Gehigarri atzeratzailea</t>
  </si>
  <si>
    <t>Olio hidraulikoa</t>
  </si>
  <si>
    <t>Zementua II</t>
  </si>
  <si>
    <t>Porlana Portland</t>
  </si>
  <si>
    <t>Goldea</t>
  </si>
  <si>
    <t>Selenita</t>
  </si>
  <si>
    <t>Sodio karbonatoa</t>
  </si>
  <si>
    <t>Silizezko harea</t>
  </si>
  <si>
    <t>Azido klorhidrikoa</t>
  </si>
  <si>
    <t>Azido azetikoa</t>
  </si>
  <si>
    <t>Parafina</t>
  </si>
  <si>
    <t>Azido poliaktikoa (PLA)</t>
  </si>
  <si>
    <t>Kartoi birziklatua</t>
  </si>
  <si>
    <t>Aluminiozko kablea</t>
  </si>
  <si>
    <t>Toner beltza</t>
  </si>
  <si>
    <t>Koloretako tonerra</t>
  </si>
  <si>
    <t>kgCO2eq/Ud</t>
  </si>
  <si>
    <t xml:space="preserve"> kgCO2eq/ud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</si>
</sst>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0.00_ ;[Red]\-0.00\ "/>
    <numFmt numFmtId="166" formatCode="#,##0.000_ ;[Red]\-#,##0.000\ "/>
    <numFmt numFmtId="167" formatCode="0.000_ ;[Red]\-0.000\ "/>
    <numFmt numFmtId="168" formatCode="0.000"/>
    <numFmt numFmtId="169" formatCode="0.00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34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0" fillId="4" borderId="7" xfId="0" applyFill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164" fontId="0" fillId="2" borderId="8" xfId="0" applyNumberForma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4" fontId="0" fillId="3" borderId="10" xfId="0" applyNumberFormat="1" applyFill="1" applyBorder="1" applyAlignment="1" applyProtection="1">
      <alignment vertical="center"/>
      <protection locked="0"/>
    </xf>
    <xf numFmtId="4" fontId="0" fillId="3" borderId="11" xfId="0" applyNumberFormat="1" applyFill="1" applyBorder="1" applyAlignment="1" applyProtection="1">
      <alignment vertical="center"/>
      <protection locked="0"/>
    </xf>
    <xf numFmtId="164" fontId="0" fillId="0" borderId="8" xfId="0" applyNumberForma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0" fillId="4" borderId="13" xfId="0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4" fontId="0" fillId="3" borderId="13" xfId="0" applyNumberForma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4" fontId="0" fillId="3" borderId="16" xfId="0" applyNumberFormat="1" applyFill="1" applyBorder="1" applyAlignment="1" applyProtection="1">
      <alignment vertical="center"/>
      <protection locked="0"/>
    </xf>
    <xf numFmtId="4" fontId="0" fillId="3" borderId="17" xfId="0" applyNumberFormat="1" applyFill="1" applyBorder="1" applyAlignment="1" applyProtection="1">
      <alignment vertical="center"/>
      <protection locked="0"/>
    </xf>
    <xf numFmtId="164" fontId="0" fillId="0" borderId="14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0" fillId="4" borderId="19" xfId="0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4" fontId="0" fillId="3" borderId="19" xfId="0" applyNumberFormat="1" applyFill="1" applyBorder="1" applyAlignment="1" applyProtection="1">
      <alignment vertical="center"/>
      <protection locked="0"/>
    </xf>
    <xf numFmtId="164" fontId="0" fillId="2" borderId="20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 wrapText="1"/>
    </xf>
    <xf numFmtId="164" fontId="0" fillId="2" borderId="20" xfId="0" applyNumberFormat="1" applyFill="1" applyBorder="1" applyAlignment="1">
      <alignment horizontal="center" vertical="center" wrapText="1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3" borderId="23" xfId="0" applyNumberFormat="1" applyFill="1" applyBorder="1" applyAlignment="1" applyProtection="1">
      <alignment vertical="center"/>
      <protection locked="0"/>
    </xf>
    <xf numFmtId="164" fontId="0" fillId="0" borderId="20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0" fillId="4" borderId="24" xfId="0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4" fontId="0" fillId="3" borderId="24" xfId="0" applyNumberFormat="1" applyFill="1" applyBorder="1" applyAlignment="1" applyProtection="1">
      <alignment vertical="center"/>
      <protection locked="0"/>
    </xf>
    <xf numFmtId="164" fontId="0" fillId="2" borderId="25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 wrapText="1"/>
    </xf>
    <xf numFmtId="164" fontId="0" fillId="2" borderId="25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vertical="center"/>
      <protection locked="0"/>
    </xf>
    <xf numFmtId="164" fontId="0" fillId="3" borderId="27" xfId="0" applyNumberFormat="1" applyFill="1" applyBorder="1" applyAlignment="1" applyProtection="1">
      <alignment vertical="center"/>
      <protection locked="0"/>
    </xf>
    <xf numFmtId="164" fontId="0" fillId="0" borderId="25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164" fontId="0" fillId="3" borderId="10" xfId="0" applyNumberFormat="1" applyFill="1" applyBorder="1" applyAlignment="1" applyProtection="1">
      <alignment vertical="center"/>
      <protection locked="0"/>
    </xf>
    <xf numFmtId="164" fontId="0" fillId="3" borderId="11" xfId="0" applyNumberFormat="1" applyFill="1" applyBorder="1" applyAlignment="1" applyProtection="1">
      <alignment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/>
    </xf>
    <xf numFmtId="0" fontId="0" fillId="4" borderId="30" xfId="0" applyFill="1" applyBorder="1" applyAlignment="1" applyProtection="1">
      <alignment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4" fontId="0" fillId="3" borderId="30" xfId="0" applyNumberFormat="1" applyFill="1" applyBorder="1" applyAlignment="1" applyProtection="1">
      <alignment vertical="center"/>
      <protection locked="0"/>
    </xf>
    <xf numFmtId="164" fontId="0" fillId="2" borderId="31" xfId="0" applyNumberFormat="1" applyFill="1" applyBorder="1" applyAlignment="1">
      <alignment horizontal="center" vertical="center"/>
    </xf>
    <xf numFmtId="164" fontId="0" fillId="2" borderId="31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 applyProtection="1">
      <alignment vertical="center"/>
      <protection locked="0"/>
    </xf>
    <xf numFmtId="164" fontId="0" fillId="3" borderId="32" xfId="0" applyNumberFormat="1" applyFill="1" applyBorder="1" applyAlignment="1" applyProtection="1">
      <alignment vertical="center"/>
      <protection locked="0"/>
    </xf>
    <xf numFmtId="164" fontId="0" fillId="0" borderId="31" xfId="0" applyNumberFormat="1" applyBorder="1" applyAlignment="1">
      <alignment horizontal="center" vertical="center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168" fontId="0" fillId="3" borderId="7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vertical="center"/>
      <protection locked="0"/>
    </xf>
    <xf numFmtId="0" fontId="0" fillId="0" borderId="33" xfId="0" applyBorder="1" applyAlignment="1">
      <alignment horizontal="left" vertical="center"/>
    </xf>
    <xf numFmtId="0" fontId="0" fillId="0" borderId="33" xfId="0" applyBorder="1" applyAlignment="1">
      <alignment vertical="center"/>
    </xf>
    <xf numFmtId="4" fontId="0" fillId="0" borderId="33" xfId="0" applyNumberFormat="1" applyBorder="1" applyAlignment="1">
      <alignment vertical="center"/>
    </xf>
    <xf numFmtId="166" fontId="0" fillId="0" borderId="3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 wrapText="1"/>
    </xf>
    <xf numFmtId="166" fontId="0" fillId="0" borderId="33" xfId="0" applyNumberFormat="1" applyBorder="1" applyAlignment="1">
      <alignment horizontal="center" vertical="center" wrapText="1"/>
    </xf>
    <xf numFmtId="166" fontId="0" fillId="0" borderId="33" xfId="0" applyNumberFormat="1" applyBorder="1" applyAlignment="1">
      <alignment vertical="center"/>
    </xf>
    <xf numFmtId="166" fontId="0" fillId="0" borderId="4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 wrapText="1"/>
    </xf>
    <xf numFmtId="166" fontId="0" fillId="0" borderId="35" xfId="0" applyNumberFormat="1" applyBorder="1" applyAlignment="1">
      <alignment horizontal="center" vertical="center" wrapText="1"/>
    </xf>
    <xf numFmtId="166" fontId="0" fillId="0" borderId="35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65" fontId="0" fillId="0" borderId="33" xfId="0" applyNumberFormat="1" applyBorder="1" applyAlignment="1">
      <alignment horizontal="center" vertical="center" wrapText="1"/>
    </xf>
    <xf numFmtId="166" fontId="0" fillId="0" borderId="33" xfId="0" applyNumberForma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168" fontId="0" fillId="0" borderId="24" xfId="0" applyNumberFormat="1" applyBorder="1" applyAlignment="1">
      <alignment horizontal="center" vertical="center"/>
    </xf>
    <xf numFmtId="166" fontId="0" fillId="3" borderId="2" xfId="0" applyNumberFormat="1" applyFill="1" applyBorder="1" applyAlignment="1" applyProtection="1">
      <alignment vertical="center"/>
      <protection locked="0"/>
    </xf>
    <xf numFmtId="0" fontId="3" fillId="0" borderId="29" xfId="0" applyFont="1" applyBorder="1" applyAlignment="1">
      <alignment vertical="center" wrapText="1"/>
    </xf>
    <xf numFmtId="1" fontId="0" fillId="0" borderId="24" xfId="0" applyNumberFormat="1" applyBorder="1" applyAlignment="1">
      <alignment horizontal="center" vertical="center"/>
    </xf>
    <xf numFmtId="166" fontId="0" fillId="3" borderId="27" xfId="0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0" xfId="0" applyNumberFormat="1" applyAlignment="1" applyProtection="1">
      <alignment vertical="center"/>
      <protection locked="0"/>
    </xf>
    <xf numFmtId="4" fontId="0" fillId="0" borderId="35" xfId="0" applyNumberFormat="1" applyBorder="1" applyAlignment="1" applyProtection="1">
      <alignment vertical="center"/>
      <protection locked="0"/>
    </xf>
    <xf numFmtId="164" fontId="0" fillId="2" borderId="0" xfId="0" applyNumberFormat="1" applyFill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6" fontId="0" fillId="0" borderId="0" xfId="0" applyNumberForma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7" fontId="4" fillId="2" borderId="0" xfId="0" applyNumberFormat="1" applyFont="1" applyFill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0" fillId="4" borderId="41" xfId="0" applyFill="1" applyBorder="1" applyAlignment="1" applyProtection="1">
      <alignment horizontal="center" vertical="center" wrapText="1"/>
      <protection locked="0"/>
    </xf>
    <xf numFmtId="4" fontId="0" fillId="2" borderId="20" xfId="0" applyNumberFormat="1" applyFill="1" applyBorder="1" applyAlignment="1">
      <alignment horizontal="center" vertical="center"/>
    </xf>
    <xf numFmtId="0" fontId="0" fillId="3" borderId="9" xfId="0" applyFill="1" applyBorder="1" applyAlignment="1" applyProtection="1">
      <alignment vertical="center"/>
      <protection locked="0"/>
    </xf>
    <xf numFmtId="4" fontId="0" fillId="2" borderId="25" xfId="0" applyNumberFormat="1" applyFill="1" applyBorder="1" applyAlignment="1">
      <alignment horizontal="center" vertical="center" wrapText="1"/>
    </xf>
    <xf numFmtId="0" fontId="0" fillId="3" borderId="21" xfId="0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  <protection locked="0"/>
    </xf>
    <xf numFmtId="169" fontId="0" fillId="0" borderId="7" xfId="0" applyNumberFormat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0" fillId="4" borderId="13" xfId="0" applyFill="1" applyBorder="1" applyAlignment="1" applyProtection="1">
      <alignment horizontal="center" vertical="center" wrapText="1"/>
      <protection locked="0"/>
    </xf>
    <xf numFmtId="169" fontId="0" fillId="0" borderId="13" xfId="0" applyNumberFormat="1" applyBorder="1" applyAlignment="1">
      <alignment horizontal="center" vertical="center" wrapText="1"/>
    </xf>
    <xf numFmtId="169" fontId="0" fillId="0" borderId="40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4" fillId="2" borderId="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4" borderId="42" xfId="0" applyFill="1" applyBorder="1" applyAlignment="1" applyProtection="1">
      <alignment horizontal="center" vertical="center" wrapText="1"/>
      <protection locked="0"/>
    </xf>
    <xf numFmtId="4" fontId="0" fillId="3" borderId="42" xfId="0" applyNumberFormat="1" applyFill="1" applyBorder="1" applyAlignment="1" applyProtection="1">
      <alignment vertical="center"/>
      <protection locked="0"/>
    </xf>
    <xf numFmtId="4" fontId="0" fillId="2" borderId="43" xfId="0" applyNumberForma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0" fontId="10" fillId="6" borderId="30" xfId="1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0" fontId="11" fillId="6" borderId="30" xfId="1" applyNumberFormat="1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10" fontId="1" fillId="0" borderId="0" xfId="1" applyNumberForma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7" fillId="0" borderId="13" xfId="0" applyFont="1" applyBorder="1"/>
    <xf numFmtId="168" fontId="0" fillId="0" borderId="13" xfId="0" applyNumberFormat="1" applyBorder="1" applyAlignment="1">
      <alignment horizontal="center" vertical="center" wrapText="1"/>
    </xf>
    <xf numFmtId="168" fontId="7" fillId="0" borderId="13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13" fillId="0" borderId="0" xfId="2"/>
    <xf numFmtId="0" fontId="7" fillId="0" borderId="39" xfId="0" applyFont="1" applyBorder="1" applyAlignment="1">
      <alignment horizontal="center" vertical="center" wrapText="1"/>
    </xf>
    <xf numFmtId="168" fontId="7" fillId="0" borderId="0" xfId="0" applyNumberFormat="1" applyFont="1"/>
    <xf numFmtId="1" fontId="7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13" xfId="0" applyFont="1" applyBorder="1" applyAlignment="1">
      <alignment horizontal="center"/>
    </xf>
    <xf numFmtId="169" fontId="7" fillId="0" borderId="13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center" vertical="center" wrapText="1"/>
    </xf>
    <xf numFmtId="0" fontId="0" fillId="0" borderId="0" xfId="0"/>
  </cellXfs>
  <cellStyles count="3">
    <cellStyle name="Hipervínculo" xfId="2" builtinId="8"/>
    <cellStyle name="Normal" xfId="0" builtinId="0"/>
    <cellStyle name="Porcentaje" xfId="1" builtinId="5"/>
  </cellStyles>
  <dxfs count="37"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b/>
        <color rgb="FFFF000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76202</xdr:colOff>
      <xdr:row>0</xdr:row>
      <xdr:rowOff>11208</xdr:rowOff>
    </xdr:from>
    <xdr:to>
      <xdr:col>4</xdr:col>
      <xdr:colOff>793750</xdr:colOff>
      <xdr:row>67</xdr:row>
      <xdr:rowOff>111126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3571BFC-E42F-46F6-81A5-100034D19AE7}"/>
            </a:ext>
          </a:extLst>
        </xdr:cNvPr>
        <xdr:cNvGrpSpPr/>
      </xdr:nvGrpSpPr>
      <xdr:grpSpPr>
        <a:xfrm>
          <a:off x="76202" y="11208"/>
          <a:ext cx="3794123" cy="13339668"/>
          <a:chOff x="133352" y="57151"/>
          <a:chExt cx="3731033" cy="11753115"/>
        </a:xfrm>
      </xdr:grpSpPr>
      <xdr:sp macro="" textlink="">
        <xdr:nvSpPr>
          <xdr:cNvPr id="3" name="CuadroTexto 12">
            <a:extLst>
              <a:ext uri="{FF2B5EF4-FFF2-40B4-BE49-F238E27FC236}">
                <a16:creationId xmlns:a16="http://schemas.microsoft.com/office/drawing/2014/main" id="{969D8B46-874D-1C36-C3B2-6690EB816F48}"/>
              </a:ext>
            </a:extLst>
          </xdr:cNvPr>
          <xdr:cNvSpPr txBox="1"/>
        </xdr:nvSpPr>
        <xdr:spPr>
          <a:xfrm>
            <a:off x="178482" y="57151"/>
            <a:ext cx="3625035" cy="9063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JARRAIBIDEAK:</a:t>
            </a:r>
          </a:p>
          <a:p>
            <a:r>
              <a:rPr lang="es-ES" sz="1200" b="0"/>
              <a:t>Kalkulu-orri honek CO2eq emisioak eta EEIND26 programan diru-laguntza eskatzen den inbertsioaren ondoren energia komsumoa (MWh) murriztea alderatzeko balio du.</a:t>
            </a:r>
          </a:p>
        </xdr:txBody>
      </xdr:sp>
      <xdr:sp macro="" textlink="">
        <xdr:nvSpPr>
          <xdr:cNvPr id="4" name="CuadroTexto 11">
            <a:extLst>
              <a:ext uri="{FF2B5EF4-FFF2-40B4-BE49-F238E27FC236}">
                <a16:creationId xmlns:a16="http://schemas.microsoft.com/office/drawing/2014/main" id="{93BDE4C1-3C41-2403-EA54-DCDD5EBD6491}"/>
              </a:ext>
            </a:extLst>
          </xdr:cNvPr>
          <xdr:cNvSpPr txBox="1"/>
        </xdr:nvSpPr>
        <xdr:spPr>
          <a:xfrm>
            <a:off x="133352" y="934690"/>
            <a:ext cx="3731033" cy="1087557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ES" sz="1200" b="1"/>
              <a:t>Bete "Proiektuaren datuak" orria; hondo hori edo urdineko gelaxketan soilik sar ditzakezu datuak.</a:t>
            </a:r>
          </a:p>
          <a:p>
            <a:r>
              <a:rPr lang="es-ES" sz="1200" b="1">
                <a:solidFill>
                  <a:srgbClr val="FF0000"/>
                </a:solidFill>
              </a:rPr>
              <a:t>Gainerako gelaxka guztiak eskrituraren aurka babestuta daude.</a:t>
            </a:r>
          </a:p>
          <a:p>
            <a:endParaRPr lang="es-ES" sz="1000"/>
          </a:p>
          <a:p>
            <a:r>
              <a:rPr lang="es-ES" sz="1200"/>
              <a:t>Datuak sartu behar dituzu:</a:t>
            </a:r>
          </a:p>
          <a:p>
            <a:endParaRPr lang="es-ES" sz="1000"/>
          </a:p>
          <a:p>
            <a:r>
              <a:rPr lang="es-ES" sz="1200" b="1"/>
              <a:t>Hondo urdineko gelaxkak (“aukeratu” zutabea</a:t>
            </a:r>
            <a:r>
              <a:rPr lang="es-ES" sz="1200" b="1" u="none"/>
              <a:t>)</a:t>
            </a:r>
            <a:r>
              <a:rPr lang="es-ES" sz="1200" b="0" u="none"/>
              <a:t>:</a:t>
            </a:r>
            <a:r>
              <a:rPr lang="es-ES" sz="1200" b="0" u="sng"/>
              <a:t> lehenik eta behin</a:t>
            </a:r>
            <a:r>
              <a:rPr lang="es-ES" sz="1200" b="0"/>
              <a:t>, erabilitako edo erabili beharreko erregaia aukeratu behar duzu, zabalgarriaren balio bat aukeratuta. Hori egitean, automatikoki beteko dira “unitatea” eta “emisio-faktorea” zutabeei dagozkien gelaxkak.</a:t>
            </a:r>
          </a:p>
          <a:p>
            <a:endParaRPr lang="es-ES" sz="1200" b="0"/>
          </a:p>
          <a:p>
            <a:pPr lvl="1"/>
            <a:r>
              <a:rPr lang="es-ES" sz="1050"/>
              <a:t>(*) Erregaia zerrendatuta ez badago bakarrik sartu ahal izango da eskuz informazioa “5. eta 6. zerrendan ez dagoen erregaia” eremuan.</a:t>
            </a:r>
          </a:p>
          <a:p>
            <a:pPr lvl="1"/>
            <a:endParaRPr lang="es-ES" sz="1000"/>
          </a:p>
          <a:p>
            <a:r>
              <a:rPr lang="es-ES" sz="1200" b="1"/>
              <a:t>Hondo horidun gelaxkak</a:t>
            </a:r>
            <a:r>
              <a:rPr lang="es-ES" sz="1200"/>
              <a:t>: prozesuaren balioa sartu behar duzu:</a:t>
            </a:r>
          </a:p>
          <a:p>
            <a:r>
              <a:rPr lang="es-ES" sz="1200"/>
              <a:t>Jarduera mota: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 b="1"/>
              <a:t>"Jarduketa mota" </a:t>
            </a:r>
            <a:r>
              <a:rPr lang="es-ES" sz="1200"/>
              <a:t>laukitxoa: burutu beharreko jarduketa mota adieraziko du, oinarrietan adierazitako sailkapenaren arabera (1, 2, 3, 4, 5 edo 6).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 b="1"/>
              <a:t>“Inbertsioa egin aurretik” </a:t>
            </a:r>
            <a:r>
              <a:rPr lang="es-ES" sz="1200"/>
              <a:t>zutabea: </a:t>
            </a:r>
            <a:r>
              <a:rPr lang="es-ES" sz="1200" b="1"/>
              <a:t>“unitatea” </a:t>
            </a:r>
            <a:r>
              <a:rPr lang="es-ES" sz="1200"/>
              <a:t>zutabeko neurri-unitatea erabiliz, inbertsioa egin aurretik erregaiaren, lehengaiaren, hondakinen eta/edo hozgarrien eta prozesuko beste gas fluoratu batzuen </a:t>
            </a:r>
            <a:r>
              <a:rPr lang="es-ES" sz="1200" b="1"/>
              <a:t>urteko kontsumoa </a:t>
            </a:r>
            <a:r>
              <a:rPr lang="es-ES" sz="1200"/>
              <a:t>adierazi behar duzu.</a:t>
            </a:r>
          </a:p>
          <a:p>
            <a:pPr marL="285750" indent="-285750">
              <a:buFont typeface="Arial" panose="020B0604020202020204" pitchFamily="34" charset="0"/>
              <a:buChar char="•"/>
            </a:pPr>
            <a:r>
              <a:rPr lang="es-ES" sz="1200" b="1"/>
              <a:t>“Inbertsioaren ondoren” </a:t>
            </a:r>
            <a:r>
              <a:rPr lang="es-ES" sz="1200"/>
              <a:t>zutabea</a:t>
            </a:r>
            <a:r>
              <a:rPr lang="es-ES" sz="1200" b="1"/>
              <a:t>: “unitatea” </a:t>
            </a:r>
            <a:r>
              <a:rPr lang="es-ES" sz="1200"/>
              <a:t>zutabeko neurri-unitatea erabiliz, erregaiaren, lehengaiaren, hondakinen eta/edo hozgarrien eta beste gas fluoratu batzuen </a:t>
            </a:r>
            <a:r>
              <a:rPr lang="es-ES" sz="1200" b="1"/>
              <a:t>urteko kontsumoa </a:t>
            </a:r>
            <a:r>
              <a:rPr lang="es-ES" sz="1200"/>
              <a:t>adierazi behar duzu inbertsioa egin ondoren.</a:t>
            </a:r>
          </a:p>
          <a:p>
            <a:pPr marL="742950" lvl="1" indent="-285750">
              <a:buFont typeface="Arial" panose="020B0604020202020204" pitchFamily="34" charset="0"/>
              <a:buChar char="•"/>
            </a:pPr>
            <a:r>
              <a:rPr lang="es-ES" sz="1050"/>
              <a:t>(*) lehen aipatutako kasuan, zerrenda zabalgarrietan sartu gabeko erregaiaren kasuan, zure kasuko erregaia sartu ahal izango duzu (“aukeratu” zutabea), eta unitatea adierazi beharko duzu “unitatea” zutabean, emisio faktorea kgCO2eq/unitate moduan “isurketa faktorea” zutabean eta balio hori adierazten duen iturri arauemaile edo bibliografikoaren erreferentzia.</a:t>
            </a:r>
          </a:p>
          <a:p>
            <a:pPr marL="285750" lvl="0" indent="-285750">
              <a:buFont typeface="Arial" panose="020B0604020202020204" pitchFamily="34" charset="0"/>
              <a:buChar char="•"/>
            </a:pPr>
            <a:r>
              <a:rPr lang="es-ES" sz="1200" b="1"/>
              <a:t>"Egoera energetikoa inbertsioaren aurretik" </a:t>
            </a:r>
            <a:r>
              <a:rPr lang="es-ES" sz="1200"/>
              <a:t>zutabea: sartu kWh unitatea erabiliz, inbertsioa egin aurretik, </a:t>
            </a:r>
            <a:r>
              <a:rPr lang="es-ES" sz="1200" u="sng"/>
              <a:t>erregaiaren</a:t>
            </a:r>
            <a:r>
              <a:rPr lang="es-ES" sz="1200"/>
              <a:t> </a:t>
            </a:r>
            <a:r>
              <a:rPr lang="es-ES" sz="1200" b="1"/>
              <a:t>urteko energia-kontsumoa </a:t>
            </a:r>
            <a:r>
              <a:rPr lang="es-ES" sz="1200"/>
              <a:t>prozesuan.</a:t>
            </a:r>
          </a:p>
          <a:p>
            <a:pPr marL="285750" lvl="0" indent="-285750">
              <a:buFont typeface="Arial" panose="020B0604020202020204" pitchFamily="34" charset="0"/>
              <a:buChar char="•"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"Egoera energetikoa inbertsioaren ondoren"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zutabea: sartu kWh unitatea erabiliz, </a:t>
            </a:r>
            <a:r>
              <a:rPr kumimoji="0" lang="es-ES" sz="12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erregaiaren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</a:t>
            </a: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urteko kontsumo energetikoa</a:t>
            </a:r>
            <a:r>
              <a:rPr kumimoji="0" lang="es-ES" sz="12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 inbertsioa egin ondoren.</a:t>
            </a:r>
          </a:p>
          <a:p>
            <a:pPr marL="285750" lvl="0" indent="-285750">
              <a:buFont typeface="Arial" panose="020B0604020202020204" pitchFamily="34" charset="0"/>
              <a:buChar char="•"/>
            </a:pPr>
            <a:endParaRPr lang="es-ES" sz="1200" b="1"/>
          </a:p>
          <a:p>
            <a:pPr marL="0" lvl="1"/>
            <a:r>
              <a:rPr lang="es-ES" sz="1200" b="1"/>
              <a:t>SARTUTAKO BALIOEKIN, KALKULU-ORRIAK SAIHESTUTAKO EMISIOEN BALIOA ETA AURREZTUTAKO ENERGIA KALKULATZEN DITU</a:t>
            </a:r>
          </a:p>
          <a:p>
            <a:pPr marL="0" lvl="1"/>
            <a:endParaRPr lang="es-ES" sz="1200" b="1"/>
          </a:p>
          <a:p>
            <a:pPr marL="0" lvl="1"/>
            <a:r>
              <a:rPr lang="es-ES" sz="1200" b="1"/>
              <a:t>1,2,3 eta 4 motako jarduketetarako, "Hasierako kontsumoarekiko aurreztutako energia guztia ( %)" % 10ekoa edo handiagoa izan behar da.</a:t>
            </a:r>
          </a:p>
          <a:p>
            <a:pPr marL="0" lvl="1"/>
            <a:endParaRPr lang="es-ES" sz="1200" b="1" baseline="0"/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5. motako jarduketarako, bete egin behar da "Hasierako kontsumoari dagokionez aurreztutako energia guztia ( %)" % 10ekoa edo handiagoa izan behar dela, edo "Urtean saihestutako CO2eq emisioak, guztira, % 10ekoa edo handiagoa".</a:t>
            </a: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1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ES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6. motako jarduketarako, "Urtean saihestutako CO2eq isurien guztizkoa %" % 10ekoa edo handiagoa izan behar da.</a:t>
            </a:r>
          </a:p>
          <a:p>
            <a:pPr marL="0" lvl="1"/>
            <a:endParaRPr lang="es-ES" sz="1200" b="1"/>
          </a:p>
        </xdr:txBody>
      </xdr:sp>
    </xdr:grpSp>
    <xdr:clientData/>
  </xdr:twoCellAnchor>
  <xdr:twoCellAnchor editAs="oneCell">
    <xdr:from>
      <xdr:col>5</xdr:col>
      <xdr:colOff>14110</xdr:colOff>
      <xdr:row>0</xdr:row>
      <xdr:rowOff>4410</xdr:rowOff>
    </xdr:from>
    <xdr:to>
      <xdr:col>21</xdr:col>
      <xdr:colOff>419196</xdr:colOff>
      <xdr:row>20</xdr:row>
      <xdr:rowOff>7938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4C1246A-6E8D-F930-34AD-6D3B4F764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2235" y="4410"/>
          <a:ext cx="12597086" cy="4218341"/>
        </a:xfrm>
        <a:prstGeom prst="rect">
          <a:avLst/>
        </a:prstGeom>
      </xdr:spPr>
    </xdr:pic>
    <xdr:clientData/>
  </xdr:twoCellAnchor>
  <xdr:twoCellAnchor editAs="oneCell">
    <xdr:from>
      <xdr:col>5</xdr:col>
      <xdr:colOff>13138</xdr:colOff>
      <xdr:row>39</xdr:row>
      <xdr:rowOff>101381</xdr:rowOff>
    </xdr:from>
    <xdr:to>
      <xdr:col>21</xdr:col>
      <xdr:colOff>635000</xdr:colOff>
      <xdr:row>60</xdr:row>
      <xdr:rowOff>104648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389BFA2-6666-160C-EE0A-2E82F081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64000" y="7918450"/>
          <a:ext cx="12883931" cy="3911801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809624</xdr:colOff>
      <xdr:row>20</xdr:row>
      <xdr:rowOff>0</xdr:rowOff>
    </xdr:from>
    <xdr:to>
      <xdr:col>21</xdr:col>
      <xdr:colOff>650874</xdr:colOff>
      <xdr:row>40</xdr:row>
      <xdr:rowOff>73217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1930B20-0B95-DB2F-4C5E-8B0A039B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8124" y="4214813"/>
          <a:ext cx="12842875" cy="3740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504646</xdr:colOff>
      <xdr:row>1</xdr:row>
      <xdr:rowOff>449538</xdr:rowOff>
    </xdr:from>
    <xdr:to>
      <xdr:col>15</xdr:col>
      <xdr:colOff>676096</xdr:colOff>
      <xdr:row>22</xdr:row>
      <xdr:rowOff>110569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3FC2F9-355D-40F9-916B-8C74C0F7A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8696" y="633688"/>
          <a:ext cx="7791450" cy="50315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../Users/Idoia.casana/Downloads/C&#225;lculo%20emisiones%20y%20ahorro%20energ&#233;tico%20EEIND26%20cas%20-%20v03.06%20(3).xlsx" TargetMode="External"/><Relationship Id="rId2" Type="http://schemas.openxmlformats.org/officeDocument/2006/relationships/externalLinkPath" Target="file:///C:\Users\Idoia.casana\Downloads\C&#225;lculo%20emisiones%20y%20ahorro%20energ&#233;tico%20EEIND26%20cas%20-%20v03.06%20(3).xlsx" TargetMode="External"/><Relationship Id="rId1" Type="http://schemas.openxmlformats.org/officeDocument/2006/relationships/externalLinkPath" Target="/Users/Idoia.casana/Downloads/C&#225;lculo%20emisiones%20y%20ahorro%20energ&#233;tico%20EEIND26%20cas%20-%20v03.06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ciones"/>
      <sheetName val="Datos proyecto"/>
      <sheetName val="Factores emisión"/>
      <sheetName val="Factores emisión 2"/>
    </sheetNames>
    <sheetDataSet>
      <sheetData sheetId="0"/>
      <sheetData sheetId="1"/>
      <sheetData sheetId="2">
        <row r="3">
          <cell r="B3" t="str">
            <v>Gas natural</v>
          </cell>
          <cell r="C3" t="str">
            <v>kWhPCS</v>
          </cell>
          <cell r="D3">
            <v>0.182</v>
          </cell>
        </row>
        <row r="4">
          <cell r="B4" t="str">
            <v>LPG</v>
          </cell>
          <cell r="C4" t="str">
            <v>l</v>
          </cell>
          <cell r="D4">
            <v>1.5449999999999999</v>
          </cell>
        </row>
        <row r="5">
          <cell r="B5" t="str">
            <v>Queroseno</v>
          </cell>
          <cell r="C5" t="str">
            <v>l</v>
          </cell>
          <cell r="D5">
            <v>2.5</v>
          </cell>
        </row>
        <row r="6">
          <cell r="B6" t="str">
            <v>Gas propano</v>
          </cell>
          <cell r="C6" t="str">
            <v>kg</v>
          </cell>
          <cell r="D6">
            <v>2.9660000000000002</v>
          </cell>
        </row>
        <row r="7">
          <cell r="B7" t="str">
            <v>Gas butano</v>
          </cell>
          <cell r="C7" t="str">
            <v>kg</v>
          </cell>
          <cell r="D7">
            <v>2.996</v>
          </cell>
        </row>
        <row r="8">
          <cell r="B8" t="str">
            <v>Gas manufacturado</v>
          </cell>
          <cell r="C8" t="str">
            <v>kg</v>
          </cell>
          <cell r="D8">
            <v>0.88100000000000001</v>
          </cell>
        </row>
        <row r="9">
          <cell r="B9" t="str">
            <v>Biogás</v>
          </cell>
          <cell r="C9" t="str">
            <v>kg</v>
          </cell>
          <cell r="D9">
            <v>2E-3</v>
          </cell>
        </row>
        <row r="12">
          <cell r="B12" t="str">
            <v>Gasóleo C</v>
          </cell>
          <cell r="C12" t="str">
            <v>l</v>
          </cell>
          <cell r="D12">
            <v>2.7210000000000001</v>
          </cell>
        </row>
        <row r="13">
          <cell r="B13" t="str">
            <v>Gasóleo B</v>
          </cell>
          <cell r="C13" t="str">
            <v>l</v>
          </cell>
          <cell r="D13">
            <v>2.7210000000000001</v>
          </cell>
        </row>
        <row r="14">
          <cell r="B14" t="str">
            <v>Fuelóleo</v>
          </cell>
          <cell r="C14" t="str">
            <v>l</v>
          </cell>
          <cell r="D14">
            <v>3.1240000000000001</v>
          </cell>
        </row>
        <row r="15">
          <cell r="B15" t="str">
            <v>Coque de petróleo</v>
          </cell>
          <cell r="C15" t="str">
            <v>kg</v>
          </cell>
          <cell r="D15">
            <v>3.1840000000000002</v>
          </cell>
        </row>
        <row r="16">
          <cell r="B16" t="str">
            <v>Coque de carbón</v>
          </cell>
          <cell r="C16" t="str">
            <v>kg</v>
          </cell>
          <cell r="D16">
            <v>3.036</v>
          </cell>
        </row>
        <row r="17">
          <cell r="B17" t="str">
            <v>Hulla y antracita</v>
          </cell>
          <cell r="C17" t="str">
            <v>kg</v>
          </cell>
          <cell r="D17">
            <v>3.1379999999999999</v>
          </cell>
        </row>
        <row r="18">
          <cell r="B18" t="str">
            <v>Hullas subituminosas</v>
          </cell>
          <cell r="C18" t="str">
            <v>kg</v>
          </cell>
          <cell r="D18">
            <v>1.34</v>
          </cell>
        </row>
        <row r="19">
          <cell r="B19" t="str">
            <v>Gasolina (E5)</v>
          </cell>
          <cell r="C19" t="str">
            <v>l</v>
          </cell>
          <cell r="D19">
            <v>2.0790000000000002</v>
          </cell>
        </row>
        <row r="22">
          <cell r="B22" t="str">
            <v>Biomasa madera</v>
          </cell>
          <cell r="C22" t="str">
            <v>kg</v>
          </cell>
          <cell r="D22">
            <v>0.13700000000000001</v>
          </cell>
        </row>
        <row r="23">
          <cell r="B23" t="str">
            <v>Biomasa pellets</v>
          </cell>
          <cell r="C23" t="str">
            <v>kg</v>
          </cell>
          <cell r="D23">
            <v>0.17100000000000001</v>
          </cell>
        </row>
        <row r="24">
          <cell r="B24" t="str">
            <v>Biomasa astillas</v>
          </cell>
          <cell r="C24" t="str">
            <v>kg</v>
          </cell>
          <cell r="D24">
            <v>0.14299999999999999</v>
          </cell>
        </row>
        <row r="25">
          <cell r="B25" t="str">
            <v>Biomasa serrines virutas</v>
          </cell>
          <cell r="C25" t="str">
            <v>kg</v>
          </cell>
          <cell r="D25">
            <v>0.15</v>
          </cell>
        </row>
        <row r="26">
          <cell r="B26" t="str">
            <v>Biomasa cáscara frutos secos</v>
          </cell>
          <cell r="C26" t="str">
            <v>kg</v>
          </cell>
          <cell r="D26">
            <v>0.14699999999999999</v>
          </cell>
        </row>
        <row r="27">
          <cell r="B27" t="str">
            <v>Biomasa hueso aceituna</v>
          </cell>
          <cell r="C27" t="str">
            <v>kg</v>
          </cell>
          <cell r="D27">
            <v>0.153</v>
          </cell>
        </row>
        <row r="28">
          <cell r="B28" t="str">
            <v>Carbón vegetal</v>
          </cell>
          <cell r="C28" t="str">
            <v>kg</v>
          </cell>
          <cell r="D28">
            <v>0.184</v>
          </cell>
        </row>
        <row r="31">
          <cell r="B31" t="str">
            <v>Hidrógeno gris</v>
          </cell>
          <cell r="C31" t="str">
            <v>kg</v>
          </cell>
          <cell r="D31">
            <v>9.3000000000000007</v>
          </cell>
        </row>
        <row r="32">
          <cell r="B32" t="str">
            <v>Hidrógeno verde</v>
          </cell>
          <cell r="C32" t="str">
            <v>kg</v>
          </cell>
          <cell r="D32">
            <v>0</v>
          </cell>
        </row>
        <row r="35">
          <cell r="B35" t="str">
            <v>Mix eléctrico peninsular</v>
          </cell>
          <cell r="C35" t="str">
            <v>kWh</v>
          </cell>
          <cell r="D35">
            <v>0.106</v>
          </cell>
        </row>
        <row r="36">
          <cell r="B36" t="str">
            <v>Electricidad Renovable en Baja tensión</v>
          </cell>
          <cell r="C36" t="str">
            <v>kWh</v>
          </cell>
          <cell r="D36">
            <v>0</v>
          </cell>
        </row>
      </sheetData>
      <sheetData sheetId="3">
        <row r="5">
          <cell r="B5" t="str">
            <v>Mortero de cemento</v>
          </cell>
          <cell r="C5" t="str">
            <v>kg</v>
          </cell>
          <cell r="D5">
            <v>0.20766813000000001</v>
          </cell>
          <cell r="G5" t="str">
            <v xml:space="preserve">Reciclaje de dispositivo electrónico </v>
          </cell>
          <cell r="H5" t="str">
            <v>kg</v>
          </cell>
          <cell r="I5">
            <v>1.2082610000000001E-2</v>
          </cell>
          <cell r="L5" t="str">
            <v>HFC-125</v>
          </cell>
          <cell r="M5" t="str">
            <v>gr</v>
          </cell>
          <cell r="N5">
            <v>3.74</v>
          </cell>
        </row>
        <row r="6">
          <cell r="B6" t="str">
            <v>Cemento</v>
          </cell>
          <cell r="C6" t="str">
            <v>kg</v>
          </cell>
          <cell r="D6">
            <v>0.84255106999999996</v>
          </cell>
          <cell r="G6" t="str">
            <v xml:space="preserve">Reciclaje de vidrio </v>
          </cell>
          <cell r="H6" t="str">
            <v>kg</v>
          </cell>
          <cell r="I6">
            <v>1.2082610000000001E-2</v>
          </cell>
          <cell r="L6" t="str">
            <v>HFC-134</v>
          </cell>
          <cell r="M6" t="str">
            <v>gr</v>
          </cell>
          <cell r="N6">
            <v>1.26</v>
          </cell>
        </row>
        <row r="7">
          <cell r="B7" t="str">
            <v>Hormigón</v>
          </cell>
          <cell r="C7" t="str">
            <v>m3</v>
          </cell>
          <cell r="D7">
            <v>160.44015999999999</v>
          </cell>
          <cell r="G7" t="str">
            <v xml:space="preserve">Reciclaje de papel </v>
          </cell>
          <cell r="H7" t="str">
            <v>kg</v>
          </cell>
          <cell r="I7">
            <v>1.2082610000000001E-2</v>
          </cell>
          <cell r="L7" t="str">
            <v>HFC-134a</v>
          </cell>
          <cell r="M7" t="str">
            <v>gr</v>
          </cell>
          <cell r="N7">
            <v>1.53</v>
          </cell>
        </row>
        <row r="8">
          <cell r="B8" t="str">
            <v>Vidrio con capa de recubrimiento</v>
          </cell>
          <cell r="C8" t="str">
            <v>kg</v>
          </cell>
          <cell r="D8">
            <v>1.0544203000000001</v>
          </cell>
          <cell r="G8" t="str">
            <v>Reciclaje de cartón</v>
          </cell>
          <cell r="H8" t="str">
            <v>kg</v>
          </cell>
          <cell r="I8">
            <v>1.2082610000000001E-2</v>
          </cell>
          <cell r="L8" t="str">
            <v>HFC-143</v>
          </cell>
          <cell r="M8" t="str">
            <v>gr</v>
          </cell>
          <cell r="N8">
            <v>0.36399999999999999</v>
          </cell>
        </row>
        <row r="9">
          <cell r="B9" t="str">
            <v>Vidrio</v>
          </cell>
          <cell r="C9" t="str">
            <v>kg</v>
          </cell>
          <cell r="D9">
            <v>1.0156141000000001</v>
          </cell>
          <cell r="G9" t="str">
            <v xml:space="preserve">Reciclaje de residuo de plástico </v>
          </cell>
          <cell r="H9" t="str">
            <v>kg</v>
          </cell>
          <cell r="I9">
            <v>1.2082610000000001E-2</v>
          </cell>
          <cell r="L9" t="str">
            <v>HFC-143a</v>
          </cell>
          <cell r="M9" t="str">
            <v>gr</v>
          </cell>
          <cell r="N9">
            <v>5.81</v>
          </cell>
        </row>
        <row r="10">
          <cell r="B10" t="str">
            <v>Aislamiento de lana de vidrio</v>
          </cell>
          <cell r="C10" t="str">
            <v>kg</v>
          </cell>
          <cell r="D10">
            <v>1.3253644</v>
          </cell>
          <cell r="G10" t="str">
            <v xml:space="preserve">Reciclaje de madera </v>
          </cell>
          <cell r="H10" t="str">
            <v>kg</v>
          </cell>
          <cell r="I10">
            <v>1.2082610000000001E-2</v>
          </cell>
          <cell r="L10" t="str">
            <v>HFC-152</v>
          </cell>
          <cell r="M10" t="str">
            <v>gr</v>
          </cell>
          <cell r="N10">
            <v>2.1600000000000001E-2</v>
          </cell>
        </row>
        <row r="11">
          <cell r="B11" t="str">
            <v>Grava</v>
          </cell>
          <cell r="C11" t="str">
            <v>kg</v>
          </cell>
          <cell r="D11">
            <v>4.0813771999999998E-3</v>
          </cell>
          <cell r="G11" t="str">
            <v xml:space="preserve">Reciclaje de residuos inertes </v>
          </cell>
          <cell r="H11" t="str">
            <v>kg</v>
          </cell>
          <cell r="I11">
            <v>1.2082610000000001E-2</v>
          </cell>
          <cell r="L11" t="str">
            <v>HFC-152a</v>
          </cell>
          <cell r="M11" t="str">
            <v>gr</v>
          </cell>
          <cell r="N11">
            <v>0.16400000000000001</v>
          </cell>
        </row>
        <row r="12">
          <cell r="B12" t="str">
            <v>Panel de cartón yeso</v>
          </cell>
          <cell r="C12" t="str">
            <v>kg</v>
          </cell>
          <cell r="D12">
            <v>0.15153916000000001</v>
          </cell>
          <cell r="G12" t="str">
            <v xml:space="preserve">Reciclaje de metal </v>
          </cell>
          <cell r="H12" t="str">
            <v>kg</v>
          </cell>
          <cell r="I12">
            <v>1.2082610000000001E-2</v>
          </cell>
          <cell r="L12" t="str">
            <v>HFC-161</v>
          </cell>
          <cell r="M12" t="str">
            <v>gr</v>
          </cell>
          <cell r="N12">
            <v>4.8399999999999997E-3</v>
          </cell>
        </row>
        <row r="13">
          <cell r="B13" t="str">
            <v>Caliza</v>
          </cell>
          <cell r="C13" t="str">
            <v>kg</v>
          </cell>
          <cell r="D13">
            <v>2.386989E-3</v>
          </cell>
          <cell r="G13" t="str">
            <v>Tratamiento de bioresiduos</v>
          </cell>
          <cell r="H13" t="str">
            <v>kg</v>
          </cell>
          <cell r="I13">
            <v>6.3849070999999993E-2</v>
          </cell>
          <cell r="L13" t="str">
            <v>HFC-227ea</v>
          </cell>
          <cell r="M13" t="str">
            <v>gr</v>
          </cell>
          <cell r="N13">
            <v>3.6</v>
          </cell>
        </row>
        <row r="14">
          <cell r="B14" t="str">
            <v>Acero de armadura</v>
          </cell>
          <cell r="C14" t="str">
            <v>kg</v>
          </cell>
          <cell r="D14">
            <v>1.8270074000000001</v>
          </cell>
          <cell r="G14" t="str">
            <v>Incineración de residuo peligroso</v>
          </cell>
          <cell r="H14" t="str">
            <v>kg</v>
          </cell>
          <cell r="I14">
            <v>2.1579893999999999</v>
          </cell>
          <cell r="L14" t="str">
            <v>HFC-23</v>
          </cell>
          <cell r="M14" t="str">
            <v>gr</v>
          </cell>
          <cell r="N14">
            <v>14.6</v>
          </cell>
        </row>
        <row r="15">
          <cell r="B15" t="str">
            <v>Teja</v>
          </cell>
          <cell r="C15" t="str">
            <v>kg</v>
          </cell>
          <cell r="D15">
            <v>0.35956353000000002</v>
          </cell>
          <cell r="G15" t="str">
            <v>Depósito de residuo peligroso</v>
          </cell>
          <cell r="H15" t="str">
            <v>kg</v>
          </cell>
          <cell r="I15">
            <v>0.20277992</v>
          </cell>
          <cell r="L15" t="str">
            <v>HFC-236cb</v>
          </cell>
          <cell r="M15" t="str">
            <v>gr</v>
          </cell>
          <cell r="N15">
            <v>1.35</v>
          </cell>
        </row>
        <row r="16">
          <cell r="B16" t="str">
            <v>Arena</v>
          </cell>
          <cell r="C16" t="str">
            <v>kg</v>
          </cell>
          <cell r="D16">
            <v>2.6102186999999999E-3</v>
          </cell>
          <cell r="G16" t="str">
            <v>Residuo inerte a vertedero</v>
          </cell>
          <cell r="H16" t="str">
            <v>kg</v>
          </cell>
          <cell r="I16">
            <v>2.3474921999999999E-2</v>
          </cell>
          <cell r="L16" t="str">
            <v>HFC-236ea</v>
          </cell>
          <cell r="M16" t="str">
            <v>gr</v>
          </cell>
          <cell r="N16">
            <v>1.5</v>
          </cell>
        </row>
        <row r="17">
          <cell r="B17" t="str">
            <v>Cerámica</v>
          </cell>
          <cell r="C17" t="str">
            <v>kg</v>
          </cell>
          <cell r="D17">
            <v>1.2743956999999999</v>
          </cell>
          <cell r="G17" t="str">
            <v>Tratamiento de residuo sólido municipal</v>
          </cell>
          <cell r="H17" t="str">
            <v>kg</v>
          </cell>
          <cell r="I17">
            <v>0.53052474999999999</v>
          </cell>
          <cell r="L17" t="str">
            <v>HFC-236fa</v>
          </cell>
          <cell r="M17" t="str">
            <v>gr</v>
          </cell>
          <cell r="N17">
            <v>8.69</v>
          </cell>
        </row>
        <row r="18">
          <cell r="B18" t="str">
            <v>Lana de roca</v>
          </cell>
          <cell r="C18" t="str">
            <v>kg</v>
          </cell>
          <cell r="D18">
            <v>1.1775175</v>
          </cell>
          <cell r="G18" t="str">
            <v xml:space="preserve">Dispositivo electrónico a vertedero o incineración </v>
          </cell>
          <cell r="H18" t="str">
            <v>kg</v>
          </cell>
          <cell r="I18">
            <v>0.29422073999999998</v>
          </cell>
          <cell r="L18" t="str">
            <v>HFC-245ca</v>
          </cell>
          <cell r="M18" t="str">
            <v>gr</v>
          </cell>
          <cell r="N18">
            <v>0.78700000000000003</v>
          </cell>
        </row>
        <row r="19">
          <cell r="B19" t="str">
            <v>Batería de Litio</v>
          </cell>
          <cell r="C19" t="str">
            <v>kg</v>
          </cell>
          <cell r="D19">
            <v>9.4476896000000004</v>
          </cell>
          <cell r="G19" t="str">
            <v>Residuo de vidrio a vertedero</v>
          </cell>
          <cell r="H19" t="str">
            <v>kg</v>
          </cell>
          <cell r="I19">
            <v>4.2477261000000002E-2</v>
          </cell>
          <cell r="L19" t="str">
            <v>HFC-32</v>
          </cell>
          <cell r="M19" t="str">
            <v>gr</v>
          </cell>
          <cell r="N19">
            <v>0.77100000000000002</v>
          </cell>
        </row>
        <row r="20">
          <cell r="B20" t="str">
            <v>Batería de Cloruro de Sodio</v>
          </cell>
          <cell r="C20" t="str">
            <v>kg</v>
          </cell>
          <cell r="D20">
            <v>11.006837000000001</v>
          </cell>
          <cell r="G20" t="str">
            <v xml:space="preserve">Residuo de papel a vertedero o incineración </v>
          </cell>
          <cell r="H20" t="str">
            <v>kg</v>
          </cell>
          <cell r="I20">
            <v>1.2068528000000001</v>
          </cell>
          <cell r="L20" t="str">
            <v>HFC-41</v>
          </cell>
          <cell r="M20" t="str">
            <v>gr</v>
          </cell>
          <cell r="N20">
            <v>0.13500000000000001</v>
          </cell>
        </row>
        <row r="21">
          <cell r="B21" t="str">
            <v>Batería de níquel-metal hidruro</v>
          </cell>
          <cell r="C21" t="str">
            <v>kg</v>
          </cell>
          <cell r="D21">
            <v>27.094812999999998</v>
          </cell>
          <cell r="G21" t="str">
            <v xml:space="preserve">Residuo de cartón a vertedero o incineración </v>
          </cell>
          <cell r="H21" t="str">
            <v>kg</v>
          </cell>
          <cell r="I21">
            <v>1.6142396000000001</v>
          </cell>
          <cell r="L21" t="str">
            <v>HFC-43-10mee</v>
          </cell>
          <cell r="M21" t="str">
            <v>gr</v>
          </cell>
          <cell r="N21">
            <v>1.6</v>
          </cell>
        </row>
        <row r="22">
          <cell r="B22" t="str">
            <v>Cable</v>
          </cell>
          <cell r="C22" t="str">
            <v>m</v>
          </cell>
          <cell r="D22">
            <v>2.1281819</v>
          </cell>
          <cell r="G22" t="str">
            <v xml:space="preserve">Residuo de plástico a vertedero o incineración </v>
          </cell>
          <cell r="H22" t="str">
            <v>kg</v>
          </cell>
          <cell r="I22">
            <v>0.60731889999999999</v>
          </cell>
          <cell r="L22" t="str">
            <v>PFC-218</v>
          </cell>
          <cell r="M22" t="str">
            <v>gr</v>
          </cell>
          <cell r="N22">
            <v>9.2899999999999991</v>
          </cell>
        </row>
        <row r="23">
          <cell r="B23" t="str">
            <v>Componente electrónico activo</v>
          </cell>
          <cell r="C23" t="str">
            <v>kg</v>
          </cell>
          <cell r="D23">
            <v>752.28120000000001</v>
          </cell>
          <cell r="G23" t="str">
            <v xml:space="preserve">Residuo de madera a vertedero o incineración </v>
          </cell>
          <cell r="H23" t="str">
            <v>kg</v>
          </cell>
          <cell r="I23">
            <v>0.10862149</v>
          </cell>
          <cell r="L23" t="str">
            <v>R-600</v>
          </cell>
          <cell r="M23" t="str">
            <v>gr</v>
          </cell>
          <cell r="N23">
            <v>6.0000000000000002E-6</v>
          </cell>
        </row>
        <row r="24">
          <cell r="B24" t="str">
            <v>Componente electrónico pasivo</v>
          </cell>
          <cell r="C24" t="str">
            <v>kg</v>
          </cell>
          <cell r="D24">
            <v>42.342753999999999</v>
          </cell>
          <cell r="G24" t="str">
            <v>Tratamiento de aguas residuales</v>
          </cell>
          <cell r="H24" t="str">
            <v>m3</v>
          </cell>
          <cell r="I24">
            <v>12.412641000000001</v>
          </cell>
          <cell r="L24" t="str">
            <v>R-600a</v>
          </cell>
          <cell r="M24" t="str">
            <v>gr</v>
          </cell>
          <cell r="N24">
            <v>3.0000000000000001E-3</v>
          </cell>
        </row>
        <row r="25">
          <cell r="B25" t="str">
            <v>Placa de circuito impreso</v>
          </cell>
          <cell r="C25" t="str">
            <v>kg</v>
          </cell>
          <cell r="D25">
            <v>180.21512000000001</v>
          </cell>
          <cell r="G25" t="str">
            <v>Chatarra de aluminio a vertedero</v>
          </cell>
          <cell r="H25" t="str">
            <v>kg</v>
          </cell>
          <cell r="I25">
            <v>4.1571218E-2</v>
          </cell>
          <cell r="L25" t="str">
            <v>R-601</v>
          </cell>
          <cell r="M25" t="str">
            <v>gr</v>
          </cell>
          <cell r="N25">
            <v>5.0000000000000001E-3</v>
          </cell>
        </row>
        <row r="26">
          <cell r="B26" t="str">
            <v>Cartón</v>
          </cell>
          <cell r="C26" t="str">
            <v>kg</v>
          </cell>
          <cell r="D26">
            <v>0.64052399999999998</v>
          </cell>
          <cell r="G26" t="str">
            <v>Chatarra de cobre a vertedero</v>
          </cell>
          <cell r="H26" t="str">
            <v>kg</v>
          </cell>
          <cell r="I26">
            <v>1.2082610000000001E-2</v>
          </cell>
          <cell r="L26" t="str">
            <v>R-601a</v>
          </cell>
          <cell r="M26" t="str">
            <v>gr</v>
          </cell>
          <cell r="N26">
            <v>5.0000000000000001E-3</v>
          </cell>
        </row>
        <row r="27">
          <cell r="B27" t="str">
            <v>Pallet</v>
          </cell>
          <cell r="C27" t="str">
            <v>unit</v>
          </cell>
          <cell r="D27">
            <v>5.3672658000000002</v>
          </cell>
          <cell r="G27" t="str">
            <v>Chatarra de acero a vertedero</v>
          </cell>
          <cell r="H27" t="str">
            <v>kg</v>
          </cell>
          <cell r="I27">
            <v>1.8416371000000001E-2</v>
          </cell>
          <cell r="L27" t="str">
            <v>R-290</v>
          </cell>
          <cell r="M27" t="str">
            <v>gr</v>
          </cell>
          <cell r="N27">
            <v>5.9999999999999995E-5</v>
          </cell>
        </row>
        <row r="28">
          <cell r="B28" t="str">
            <v>Papel reciclado</v>
          </cell>
          <cell r="C28" t="str">
            <v>kg</v>
          </cell>
          <cell r="D28">
            <v>0.77879721999999996</v>
          </cell>
          <cell r="G28" t="str">
            <v>Lodo de depuración</v>
          </cell>
          <cell r="H28" t="str">
            <v>kg</v>
          </cell>
          <cell r="I28">
            <v>4.7543258000000002</v>
          </cell>
          <cell r="L28" t="str">
            <v>HFO-1234yf</v>
          </cell>
          <cell r="M28" t="str">
            <v>gr</v>
          </cell>
          <cell r="N28">
            <v>1E-3</v>
          </cell>
        </row>
        <row r="29">
          <cell r="B29" t="str">
            <v>Vidrio de embalaje</v>
          </cell>
          <cell r="C29" t="str">
            <v>kg</v>
          </cell>
          <cell r="D29">
            <v>0.83782199999999996</v>
          </cell>
          <cell r="G29" t="str">
            <v>Reciclaje de Aceite hidráulico (valorización material)</v>
          </cell>
          <cell r="H29" t="str">
            <v>kg</v>
          </cell>
          <cell r="I29">
            <v>1.2082610000000001E-2</v>
          </cell>
          <cell r="L29" t="str">
            <v>Metano</v>
          </cell>
          <cell r="M29" t="str">
            <v>gr</v>
          </cell>
          <cell r="N29">
            <v>2.7900000000000001E-2</v>
          </cell>
        </row>
        <row r="30">
          <cell r="B30" t="str">
            <v>Papel</v>
          </cell>
          <cell r="C30" t="str">
            <v>kg</v>
          </cell>
          <cell r="D30">
            <v>0.95531851999999995</v>
          </cell>
          <cell r="G30" t="str">
            <v>Reciclaje hormigón  (valorización material)</v>
          </cell>
          <cell r="H30" t="str">
            <v>kg</v>
          </cell>
          <cell r="I30">
            <v>1.2082610000000001E-2</v>
          </cell>
          <cell r="L30" t="str">
            <v>Óxido nitroso  </v>
          </cell>
          <cell r="M30" t="str">
            <v>gr</v>
          </cell>
          <cell r="N30">
            <v>0.27300000000000002</v>
          </cell>
        </row>
        <row r="31">
          <cell r="B31" t="str">
            <v>Tablero de fibra de densidad media (tablero MDF)</v>
          </cell>
          <cell r="C31" t="str">
            <v>m3</v>
          </cell>
          <cell r="D31">
            <v>420.45118000000002</v>
          </cell>
          <cell r="G31" t="str">
            <v>Reciclaje de residuos de hormigón  (valorización material)</v>
          </cell>
          <cell r="H31" t="str">
            <v>kg</v>
          </cell>
          <cell r="I31">
            <v>1.2082610000000001E-2</v>
          </cell>
          <cell r="L31" t="str">
            <v>SF6</v>
          </cell>
          <cell r="M31" t="str">
            <v>gr</v>
          </cell>
          <cell r="N31">
            <v>24.3</v>
          </cell>
        </row>
        <row r="32">
          <cell r="B32" t="str">
            <v>Tablero virutas orientadas (tablero OSB)</v>
          </cell>
          <cell r="C32" t="str">
            <v>m3</v>
          </cell>
          <cell r="D32">
            <v>194.66407000000001</v>
          </cell>
          <cell r="G32" t="str">
            <v>Reciclaje de residuos de RCD  (valorización material)</v>
          </cell>
          <cell r="H32" t="str">
            <v>kg</v>
          </cell>
          <cell r="I32">
            <v>1.2082610000000001E-2</v>
          </cell>
          <cell r="L32" t="str">
            <v>R-407A</v>
          </cell>
          <cell r="M32" t="str">
            <v>gr</v>
          </cell>
          <cell r="N32">
            <v>2.262</v>
          </cell>
        </row>
        <row r="33">
          <cell r="B33" t="str">
            <v>Tablero de partículas</v>
          </cell>
          <cell r="C33" t="str">
            <v>m3</v>
          </cell>
          <cell r="D33">
            <v>190.18534</v>
          </cell>
          <cell r="G33" t="str">
            <v>Gestión de residuos de hormigón (gestión finalista)</v>
          </cell>
          <cell r="H33" t="str">
            <v>kg</v>
          </cell>
          <cell r="I33">
            <v>2.3474921999999999E-2</v>
          </cell>
          <cell r="L33" t="str">
            <v>R-407B</v>
          </cell>
          <cell r="M33" t="str">
            <v>gr</v>
          </cell>
          <cell r="N33">
            <v>3.0009999999999999</v>
          </cell>
        </row>
        <row r="34">
          <cell r="B34" t="str">
            <v>Contrachapado</v>
          </cell>
          <cell r="C34" t="str">
            <v>m3</v>
          </cell>
          <cell r="D34">
            <v>291.79806000000002</v>
          </cell>
          <cell r="G34" t="str">
            <v>Gestión de residuos de RCD (gestión finalista)</v>
          </cell>
          <cell r="H34" t="str">
            <v>kg</v>
          </cell>
          <cell r="I34">
            <v>2.3474921999999999E-2</v>
          </cell>
          <cell r="L34" t="str">
            <v>R-407C</v>
          </cell>
          <cell r="M34" t="str">
            <v>gr</v>
          </cell>
          <cell r="N34">
            <v>1.9079999999999999</v>
          </cell>
        </row>
        <row r="35">
          <cell r="B35" t="str">
            <v>Madera de frondosa</v>
          </cell>
          <cell r="C35" t="str">
            <v>m3</v>
          </cell>
          <cell r="D35">
            <v>79.041799999999995</v>
          </cell>
          <cell r="G35" t="str">
            <v>Gestión de residuos de madera (incineración) (uso)</v>
          </cell>
          <cell r="H35" t="str">
            <v>kg</v>
          </cell>
          <cell r="I35">
            <v>2.9327275999999999E-2</v>
          </cell>
          <cell r="L35" t="str">
            <v>R-407F</v>
          </cell>
          <cell r="M35" t="str">
            <v>gr</v>
          </cell>
          <cell r="N35">
            <v>1.9650000000000001</v>
          </cell>
        </row>
        <row r="36">
          <cell r="B36" t="str">
            <v>Madera de conífera</v>
          </cell>
          <cell r="C36" t="str">
            <v>m3</v>
          </cell>
          <cell r="D36">
            <v>61.448901999999997</v>
          </cell>
          <cell r="L36" t="str">
            <v>R-410A</v>
          </cell>
          <cell r="M36" t="str">
            <v>gr</v>
          </cell>
          <cell r="N36">
            <v>2.2559999999999998</v>
          </cell>
        </row>
        <row r="37">
          <cell r="B37" t="str">
            <v>Tablero laminado de madera</v>
          </cell>
          <cell r="C37" t="str">
            <v>m3</v>
          </cell>
          <cell r="D37">
            <v>139.28837999999999</v>
          </cell>
          <cell r="L37" t="str">
            <v>R-410B</v>
          </cell>
          <cell r="M37" t="str">
            <v>gr</v>
          </cell>
          <cell r="N37">
            <v>2.4039999999999999</v>
          </cell>
        </row>
        <row r="38">
          <cell r="B38" t="str">
            <v>Aluminio aleado</v>
          </cell>
          <cell r="C38" t="str">
            <v>kg</v>
          </cell>
          <cell r="D38">
            <v>1.9939817</v>
          </cell>
          <cell r="L38" t="str">
            <v>R-413A</v>
          </cell>
          <cell r="M38" t="str">
            <v>gr</v>
          </cell>
          <cell r="N38">
            <v>2.1829999999999998</v>
          </cell>
        </row>
        <row r="39">
          <cell r="B39" t="str">
            <v>Chatarra de aluminio</v>
          </cell>
          <cell r="C39" t="str">
            <v>kg</v>
          </cell>
          <cell r="D39">
            <v>0.50736594000000002</v>
          </cell>
          <cell r="L39" t="str">
            <v>R-417A</v>
          </cell>
          <cell r="M39" t="str">
            <v>gr</v>
          </cell>
          <cell r="N39">
            <v>2.508</v>
          </cell>
        </row>
        <row r="40">
          <cell r="B40" t="str">
            <v>Chatarra de aluminio (postconsumo)</v>
          </cell>
          <cell r="C40" t="str">
            <v>kg</v>
          </cell>
          <cell r="D40">
            <v>0.77801149000000003</v>
          </cell>
          <cell r="L40" t="str">
            <v>R-417B</v>
          </cell>
          <cell r="M40" t="str">
            <v>gr</v>
          </cell>
          <cell r="N40">
            <v>3.2349999999999999</v>
          </cell>
        </row>
        <row r="41">
          <cell r="B41" t="str">
            <v>Aleación fundida de Aluminio</v>
          </cell>
          <cell r="C41" t="str">
            <v>kg</v>
          </cell>
          <cell r="D41">
            <v>2.6894453</v>
          </cell>
          <cell r="L41" t="str">
            <v>R-422A</v>
          </cell>
          <cell r="M41" t="str">
            <v>gr</v>
          </cell>
          <cell r="N41">
            <v>3.359</v>
          </cell>
        </row>
        <row r="42">
          <cell r="B42" t="str">
            <v>Aluminio</v>
          </cell>
          <cell r="C42" t="str">
            <v>kg</v>
          </cell>
          <cell r="D42">
            <v>8.412547</v>
          </cell>
          <cell r="L42" t="str">
            <v>R-422D</v>
          </cell>
          <cell r="M42" t="str">
            <v>gr</v>
          </cell>
          <cell r="N42">
            <v>2.9169999999999998</v>
          </cell>
        </row>
        <row r="43">
          <cell r="B43" t="str">
            <v>Latón</v>
          </cell>
          <cell r="C43" t="str">
            <v>kg</v>
          </cell>
          <cell r="D43">
            <v>1.5307751000000001</v>
          </cell>
          <cell r="L43" t="str">
            <v>R-424A</v>
          </cell>
          <cell r="M43" t="str">
            <v>gr</v>
          </cell>
          <cell r="N43">
            <v>2.6080000000000001</v>
          </cell>
        </row>
        <row r="44">
          <cell r="B44" t="str">
            <v>Bronce</v>
          </cell>
          <cell r="C44" t="str">
            <v>kg</v>
          </cell>
          <cell r="D44">
            <v>1.8009318000000001</v>
          </cell>
          <cell r="L44" t="str">
            <v>R-426A</v>
          </cell>
          <cell r="M44" t="str">
            <v>gr</v>
          </cell>
          <cell r="N44">
            <v>1.6140000000000001</v>
          </cell>
        </row>
        <row r="45">
          <cell r="B45" t="str">
            <v>Hierro colado</v>
          </cell>
          <cell r="C45" t="str">
            <v>kg</v>
          </cell>
          <cell r="D45">
            <v>1.4401132999999999</v>
          </cell>
          <cell r="L45" t="str">
            <v>R-427A</v>
          </cell>
          <cell r="M45" t="str">
            <v>gr</v>
          </cell>
          <cell r="N45">
            <v>2.3969999999999998</v>
          </cell>
        </row>
        <row r="46">
          <cell r="B46" t="str">
            <v>Cobre</v>
          </cell>
          <cell r="C46" t="str">
            <v>kg</v>
          </cell>
          <cell r="D46">
            <v>7.2664777999999997</v>
          </cell>
          <cell r="L46" t="str">
            <v>R-428A</v>
          </cell>
          <cell r="M46" t="str">
            <v>gr</v>
          </cell>
          <cell r="N46">
            <v>4.0609999999999999</v>
          </cell>
        </row>
        <row r="47">
          <cell r="B47" t="str">
            <v>Chatarra de cobre</v>
          </cell>
          <cell r="C47" t="str">
            <v>kg</v>
          </cell>
          <cell r="D47">
            <v>1.2617168999999999</v>
          </cell>
          <cell r="L47" t="str">
            <v>R-434A</v>
          </cell>
          <cell r="M47" t="str">
            <v>gr</v>
          </cell>
          <cell r="N47">
            <v>3.6539999999999999</v>
          </cell>
        </row>
        <row r="48">
          <cell r="B48" t="str">
            <v>Oro</v>
          </cell>
          <cell r="C48" t="str">
            <v>kg</v>
          </cell>
          <cell r="D48">
            <v>22818.191999999999</v>
          </cell>
          <cell r="L48" t="str">
            <v>R-437A</v>
          </cell>
          <cell r="M48" t="str">
            <v>gr</v>
          </cell>
          <cell r="N48">
            <v>1.93</v>
          </cell>
        </row>
        <row r="49">
          <cell r="B49" t="str">
            <v>Plomo</v>
          </cell>
          <cell r="C49" t="str">
            <v>kg</v>
          </cell>
          <cell r="D49">
            <v>2.5338332000000001</v>
          </cell>
          <cell r="L49" t="str">
            <v>R-438A</v>
          </cell>
          <cell r="M49" t="str">
            <v>gr</v>
          </cell>
          <cell r="N49">
            <v>2.4249999999999998</v>
          </cell>
        </row>
        <row r="50">
          <cell r="B50" t="str">
            <v>Chatarra de plomo</v>
          </cell>
          <cell r="C50" t="str">
            <v>kg</v>
          </cell>
          <cell r="D50">
            <v>0.50718317999999996</v>
          </cell>
          <cell r="L50" t="str">
            <v>R-442A</v>
          </cell>
          <cell r="M50" t="str">
            <v>gr</v>
          </cell>
          <cell r="N50">
            <v>2.0419999999999998</v>
          </cell>
        </row>
        <row r="51">
          <cell r="B51" t="str">
            <v>Níquel</v>
          </cell>
          <cell r="C51" t="str">
            <v>kg</v>
          </cell>
          <cell r="D51">
            <v>40.443038999999999</v>
          </cell>
          <cell r="L51" t="str">
            <v>R-449A</v>
          </cell>
          <cell r="M51" t="str">
            <v>gr</v>
          </cell>
          <cell r="N51">
            <v>1.504</v>
          </cell>
        </row>
        <row r="52">
          <cell r="B52" t="str">
            <v>Arrabio</v>
          </cell>
          <cell r="C52" t="str">
            <v>kg</v>
          </cell>
          <cell r="D52">
            <v>1.5881513</v>
          </cell>
          <cell r="L52" t="str">
            <v>R-452A</v>
          </cell>
          <cell r="M52" t="str">
            <v>gr</v>
          </cell>
          <cell r="N52">
            <v>2.2919999999999998</v>
          </cell>
        </row>
        <row r="53">
          <cell r="B53" t="str">
            <v>Plata</v>
          </cell>
          <cell r="C53" t="str">
            <v>kg</v>
          </cell>
          <cell r="D53">
            <v>263.51763</v>
          </cell>
          <cell r="L53" t="str">
            <v>R-453A</v>
          </cell>
          <cell r="M53" t="str">
            <v>gr</v>
          </cell>
          <cell r="N53">
            <v>1.905</v>
          </cell>
        </row>
        <row r="54">
          <cell r="B54" t="str">
            <v>Acero inoxidable mix</v>
          </cell>
          <cell r="C54" t="str">
            <v>kg</v>
          </cell>
          <cell r="D54">
            <v>3.9935082</v>
          </cell>
          <cell r="L54" t="str">
            <v>R-507A</v>
          </cell>
          <cell r="M54" t="str">
            <v>gr</v>
          </cell>
          <cell r="N54">
            <v>4.7750000000000004</v>
          </cell>
        </row>
        <row r="55">
          <cell r="B55" t="str">
            <v>Acero inoxidable virgen</v>
          </cell>
          <cell r="C55" t="str">
            <v>kg</v>
          </cell>
          <cell r="D55">
            <v>3.9152920999999994</v>
          </cell>
        </row>
        <row r="56">
          <cell r="B56" t="str">
            <v>Acero inoxidable reciclado</v>
          </cell>
          <cell r="C56" t="str">
            <v>kg</v>
          </cell>
          <cell r="D56">
            <v>4.5154813000000003</v>
          </cell>
        </row>
        <row r="57">
          <cell r="B57" t="str">
            <v>Acero mix</v>
          </cell>
          <cell r="C57" t="str">
            <v>kg</v>
          </cell>
          <cell r="D57">
            <v>1.5595216000000001</v>
          </cell>
        </row>
        <row r="58">
          <cell r="B58" t="str">
            <v>Acero Virgen</v>
          </cell>
          <cell r="C58" t="str">
            <v>kg</v>
          </cell>
          <cell r="D58">
            <v>1.9458431</v>
          </cell>
        </row>
        <row r="59">
          <cell r="B59" t="str">
            <v>Acero reciclado</v>
          </cell>
          <cell r="C59" t="str">
            <v>kg</v>
          </cell>
          <cell r="D59">
            <v>0.44784783</v>
          </cell>
        </row>
        <row r="60">
          <cell r="B60" t="str">
            <v>Estaño</v>
          </cell>
          <cell r="C60" t="str">
            <v>kg</v>
          </cell>
          <cell r="D60">
            <v>9.4847722999999995</v>
          </cell>
        </row>
        <row r="61">
          <cell r="B61" t="str">
            <v>Titanio</v>
          </cell>
          <cell r="C61" t="str">
            <v>kg</v>
          </cell>
          <cell r="D61">
            <v>43.056601000000001</v>
          </cell>
        </row>
        <row r="62">
          <cell r="B62" t="str">
            <v>Cinc</v>
          </cell>
          <cell r="C62" t="str">
            <v>kg</v>
          </cell>
          <cell r="D62">
            <v>1.7475635</v>
          </cell>
        </row>
        <row r="63">
          <cell r="B63" t="str">
            <v>Acrilonitrilo butadieno estireno (ABS)</v>
          </cell>
          <cell r="C63" t="str">
            <v>kg</v>
          </cell>
          <cell r="D63">
            <v>4.5402921999999997</v>
          </cell>
        </row>
        <row r="64">
          <cell r="B64" t="str">
            <v>Fibra de vidrio/inyectado</v>
          </cell>
          <cell r="C64" t="str">
            <v>kg</v>
          </cell>
          <cell r="D64">
            <v>8.1594920000000002</v>
          </cell>
        </row>
        <row r="65">
          <cell r="B65" t="str">
            <v>Fibra de vidrio/moldeo manual</v>
          </cell>
          <cell r="C65" t="str">
            <v>kg</v>
          </cell>
          <cell r="D65">
            <v>3.5610108</v>
          </cell>
        </row>
        <row r="66">
          <cell r="B66" t="str">
            <v>Fibra de vidrio</v>
          </cell>
          <cell r="C66" t="str">
            <v>kg</v>
          </cell>
          <cell r="D66">
            <v>1.5900372</v>
          </cell>
        </row>
        <row r="67">
          <cell r="B67" t="str">
            <v>Nylon 6</v>
          </cell>
          <cell r="C67" t="str">
            <v>kg</v>
          </cell>
          <cell r="D67">
            <v>9.2792501000000005</v>
          </cell>
        </row>
        <row r="68">
          <cell r="B68" t="str">
            <v>Nylon 6-6</v>
          </cell>
          <cell r="C68" t="str">
            <v>kg</v>
          </cell>
          <cell r="D68">
            <v>8.2241999000000003</v>
          </cell>
        </row>
        <row r="69">
          <cell r="B69" t="str">
            <v>Polibutadieno</v>
          </cell>
          <cell r="C69" t="str">
            <v>kg</v>
          </cell>
          <cell r="D69">
            <v>3.9895456999999994</v>
          </cell>
        </row>
        <row r="70">
          <cell r="B70" t="str">
            <v>Policarbonato</v>
          </cell>
          <cell r="C70" t="str">
            <v>kg</v>
          </cell>
          <cell r="D70">
            <v>5.4272922000000001</v>
          </cell>
        </row>
        <row r="71">
          <cell r="B71" t="str">
            <v>Resina de poliéster</v>
          </cell>
          <cell r="C71" t="str">
            <v>kg</v>
          </cell>
          <cell r="D71">
            <v>4.9349449999999999</v>
          </cell>
        </row>
        <row r="72">
          <cell r="B72" t="str">
            <v>Poliéster</v>
          </cell>
          <cell r="C72" t="str">
            <v>kg</v>
          </cell>
          <cell r="D72">
            <v>2.2305571999999998</v>
          </cell>
        </row>
        <row r="73">
          <cell r="B73" t="str">
            <v>Tereftalato de polietileno (PET)</v>
          </cell>
          <cell r="C73" t="str">
            <v>kg</v>
          </cell>
          <cell r="D73">
            <v>2.4062142</v>
          </cell>
        </row>
        <row r="74">
          <cell r="B74" t="str">
            <v>Polietileno de alta densidad (HDPE)</v>
          </cell>
          <cell r="C74" t="str">
            <v>kg</v>
          </cell>
          <cell r="D74">
            <v>1.9048125</v>
          </cell>
        </row>
        <row r="75">
          <cell r="B75" t="str">
            <v>Polietileno de baja densidad (LDPE)</v>
          </cell>
          <cell r="C75" t="str">
            <v>kg</v>
          </cell>
          <cell r="D75">
            <v>1.7672806999999999</v>
          </cell>
        </row>
        <row r="76">
          <cell r="B76" t="str">
            <v>Espuma de polímero</v>
          </cell>
          <cell r="C76" t="str">
            <v>kg</v>
          </cell>
          <cell r="D76">
            <v>0.24519914000000001</v>
          </cell>
        </row>
        <row r="77">
          <cell r="B77" t="str">
            <v>Polipropileno</v>
          </cell>
          <cell r="C77" t="str">
            <v>kg</v>
          </cell>
          <cell r="D77">
            <v>2.2458119000000001</v>
          </cell>
        </row>
        <row r="78">
          <cell r="B78" t="str">
            <v>Poliestireno</v>
          </cell>
          <cell r="C78" t="str">
            <v>kg</v>
          </cell>
          <cell r="D78">
            <v>3.6567075999999998</v>
          </cell>
        </row>
        <row r="79">
          <cell r="B79" t="str">
            <v>Espuma de poliuretano</v>
          </cell>
          <cell r="C79" t="str">
            <v>kg</v>
          </cell>
          <cell r="D79">
            <v>5.9112891999999997</v>
          </cell>
        </row>
        <row r="80">
          <cell r="B80" t="str">
            <v>Policloruro de vinilo (PVC)</v>
          </cell>
          <cell r="C80" t="str">
            <v>kg</v>
          </cell>
          <cell r="D80">
            <v>2.1339096</v>
          </cell>
        </row>
        <row r="81">
          <cell r="B81" t="str">
            <v>Estireno acrilonitrilo (SAN)</v>
          </cell>
          <cell r="C81" t="str">
            <v>kg</v>
          </cell>
          <cell r="D81">
            <v>4.2209348000000002</v>
          </cell>
        </row>
        <row r="82">
          <cell r="B82" t="str">
            <v>Acetileno</v>
          </cell>
          <cell r="C82" t="str">
            <v>kg</v>
          </cell>
          <cell r="D82">
            <v>2.5368832000000001</v>
          </cell>
        </row>
        <row r="83">
          <cell r="B83" t="str">
            <v>Pegamento acrílico</v>
          </cell>
          <cell r="C83" t="str">
            <v>kg</v>
          </cell>
          <cell r="D83">
            <v>2.0092574999999999</v>
          </cell>
        </row>
        <row r="84">
          <cell r="B84" t="str">
            <v>Barniz</v>
          </cell>
          <cell r="C84" t="str">
            <v>kg</v>
          </cell>
          <cell r="D84">
            <v>2.0458270999999999</v>
          </cell>
        </row>
        <row r="85">
          <cell r="B85" t="str">
            <v>Adhesivo industrial</v>
          </cell>
          <cell r="C85" t="str">
            <v>kg</v>
          </cell>
          <cell r="D85">
            <v>3.7357214000000001</v>
          </cell>
        </row>
        <row r="86">
          <cell r="B86" t="str">
            <v>Pintura</v>
          </cell>
          <cell r="C86" t="str">
            <v>kg</v>
          </cell>
          <cell r="D86">
            <v>4.8576933000000002</v>
          </cell>
        </row>
        <row r="87">
          <cell r="B87" t="str">
            <v>Pintura en base agua</v>
          </cell>
          <cell r="C87" t="str">
            <v>kg</v>
          </cell>
          <cell r="D87">
            <v>4.8780912000000001</v>
          </cell>
        </row>
        <row r="88">
          <cell r="B88" t="str">
            <v>Amoniaco</v>
          </cell>
          <cell r="C88" t="str">
            <v>kg</v>
          </cell>
          <cell r="D88">
            <v>0.93043412999999997</v>
          </cell>
        </row>
        <row r="89">
          <cell r="B89" t="str">
            <v>Argón</v>
          </cell>
          <cell r="C89" t="str">
            <v>kg</v>
          </cell>
          <cell r="D89">
            <v>0.63996047</v>
          </cell>
        </row>
        <row r="90">
          <cell r="B90" t="str">
            <v>Cadmio</v>
          </cell>
          <cell r="C90" t="str">
            <v>kg</v>
          </cell>
          <cell r="D90">
            <v>2.4823716</v>
          </cell>
        </row>
        <row r="91">
          <cell r="B91" t="str">
            <v>Químico inorgánico</v>
          </cell>
          <cell r="C91" t="str">
            <v>kg</v>
          </cell>
          <cell r="D91">
            <v>1.4914703</v>
          </cell>
        </row>
        <row r="92">
          <cell r="B92" t="str">
            <v>Químico orgánico</v>
          </cell>
          <cell r="C92" t="str">
            <v>kg</v>
          </cell>
          <cell r="D92">
            <v>2.2534964999999998</v>
          </cell>
        </row>
        <row r="93">
          <cell r="B93" t="str">
            <v>Resina epoxi</v>
          </cell>
          <cell r="C93" t="str">
            <v>kg</v>
          </cell>
          <cell r="D93">
            <v>5.3374135000000003</v>
          </cell>
        </row>
        <row r="94">
          <cell r="B94" t="str">
            <v>Etilen glicol</v>
          </cell>
          <cell r="C94" t="str">
            <v>kg</v>
          </cell>
          <cell r="D94">
            <v>1.3513157</v>
          </cell>
        </row>
        <row r="95">
          <cell r="B95" t="str">
            <v>Etilvinilacetato (goma EVA)</v>
          </cell>
          <cell r="C95" t="str">
            <v>kg</v>
          </cell>
          <cell r="D95">
            <v>2.2097918000000001</v>
          </cell>
        </row>
        <row r="96">
          <cell r="B96" t="str">
            <v>Grafito</v>
          </cell>
          <cell r="C96" t="str">
            <v>kg</v>
          </cell>
          <cell r="D96">
            <v>1.1893493999999999E-2</v>
          </cell>
        </row>
        <row r="97">
          <cell r="B97" t="str">
            <v>Aceite lubricante</v>
          </cell>
          <cell r="C97" t="str">
            <v>kg</v>
          </cell>
          <cell r="D97">
            <v>1.408785</v>
          </cell>
        </row>
        <row r="98">
          <cell r="B98" t="str">
            <v>Resina de melamina formaldehído</v>
          </cell>
          <cell r="C98" t="str">
            <v>kg</v>
          </cell>
          <cell r="D98">
            <v>4.0496036999999996</v>
          </cell>
        </row>
        <row r="99">
          <cell r="B99" t="str">
            <v>Oxigeno</v>
          </cell>
          <cell r="C99" t="str">
            <v>kg</v>
          </cell>
          <cell r="D99">
            <v>0.23794768999999999</v>
          </cell>
        </row>
        <row r="100">
          <cell r="B100" t="str">
            <v>Resina fenólica</v>
          </cell>
          <cell r="C100" t="str">
            <v>kg</v>
          </cell>
          <cell r="D100">
            <v>3.9560903999999999</v>
          </cell>
        </row>
        <row r="101">
          <cell r="B101" t="str">
            <v>Caucho natural</v>
          </cell>
          <cell r="C101" t="str">
            <v>kg</v>
          </cell>
          <cell r="D101">
            <v>1.3739219</v>
          </cell>
        </row>
        <row r="102">
          <cell r="B102" t="str">
            <v>Disolvente orgánico</v>
          </cell>
          <cell r="C102" t="str">
            <v>kg</v>
          </cell>
          <cell r="D102">
            <v>2.4623586999999998</v>
          </cell>
        </row>
        <row r="103">
          <cell r="B103" t="str">
            <v>Hexafluoruro de azufre (SF6)</v>
          </cell>
          <cell r="C103" t="str">
            <v>kg</v>
          </cell>
          <cell r="D103">
            <v>129.28852000000001</v>
          </cell>
        </row>
        <row r="104">
          <cell r="B104" t="str">
            <v>Azufre</v>
          </cell>
          <cell r="C104" t="str">
            <v>kg</v>
          </cell>
          <cell r="D104">
            <v>0.16309760000000001</v>
          </cell>
        </row>
        <row r="105">
          <cell r="B105" t="str">
            <v>Ácido sulfúrico</v>
          </cell>
          <cell r="C105" t="str">
            <v>kg</v>
          </cell>
          <cell r="D105">
            <v>8.3568627000000006E-2</v>
          </cell>
        </row>
        <row r="106">
          <cell r="B106" t="str">
            <v>Caucho sintético</v>
          </cell>
          <cell r="C106" t="str">
            <v>kg</v>
          </cell>
          <cell r="D106">
            <v>2.4105245000000002</v>
          </cell>
        </row>
        <row r="107">
          <cell r="B107" t="str">
            <v>Agua corriente</v>
          </cell>
          <cell r="C107" t="str">
            <v>kg</v>
          </cell>
          <cell r="D107">
            <v>1.2541498999999999E-4</v>
          </cell>
        </row>
        <row r="108">
          <cell r="B108" t="str">
            <v>Resina de urea-formaldehído</v>
          </cell>
          <cell r="C108" t="str">
            <v>kg</v>
          </cell>
          <cell r="D108">
            <v>1.4577936</v>
          </cell>
        </row>
        <row r="109">
          <cell r="B109" t="str">
            <v>Algodón</v>
          </cell>
          <cell r="C109" t="str">
            <v>kg</v>
          </cell>
          <cell r="D109">
            <v>2.1049272000000001</v>
          </cell>
        </row>
        <row r="110">
          <cell r="B110" t="str">
            <v>Tejido de algodón</v>
          </cell>
          <cell r="C110" t="str">
            <v>kg</v>
          </cell>
          <cell r="D110">
            <v>5.6329305999999999</v>
          </cell>
        </row>
        <row r="111">
          <cell r="B111" t="str">
            <v>Viscosa</v>
          </cell>
          <cell r="C111" t="str">
            <v>kg</v>
          </cell>
          <cell r="D111">
            <v>1.7678518000000001</v>
          </cell>
        </row>
        <row r="112">
          <cell r="B112" t="str">
            <v>Gas refrigerante (genérico)</v>
          </cell>
          <cell r="C112" t="str">
            <v>kg</v>
          </cell>
          <cell r="D112">
            <v>6.1737896000000001</v>
          </cell>
        </row>
        <row r="113">
          <cell r="B113" t="str">
            <v>Aditivo superplastificante</v>
          </cell>
          <cell r="C113" t="str">
            <v>kg</v>
          </cell>
          <cell r="D113">
            <v>1498.4082999999998</v>
          </cell>
        </row>
        <row r="114">
          <cell r="B114" t="str">
            <v>Aditivo impermeabilizante</v>
          </cell>
          <cell r="C114" t="str">
            <v>kg</v>
          </cell>
          <cell r="D114">
            <v>2288.6457999999998</v>
          </cell>
        </row>
        <row r="115">
          <cell r="B115" t="str">
            <v>Aditivo anticongelante</v>
          </cell>
          <cell r="C115" t="str">
            <v>kg</v>
          </cell>
          <cell r="D115">
            <v>174.11494999999999</v>
          </cell>
        </row>
        <row r="116">
          <cell r="B116" t="str">
            <v>Aditivo polifuncional</v>
          </cell>
          <cell r="C116" t="str">
            <v>kg</v>
          </cell>
          <cell r="D116">
            <v>788.82015999999999</v>
          </cell>
        </row>
        <row r="117">
          <cell r="B117" t="str">
            <v>Aditivo plastificante</v>
          </cell>
          <cell r="C117" t="str">
            <v>kg</v>
          </cell>
          <cell r="D117">
            <v>1126.8224</v>
          </cell>
        </row>
        <row r="118">
          <cell r="B118" t="str">
            <v>Aditivo retardante</v>
          </cell>
          <cell r="C118" t="str">
            <v>kg</v>
          </cell>
          <cell r="D118">
            <v>745.80928000000006</v>
          </cell>
        </row>
        <row r="119">
          <cell r="B119" t="str">
            <v>Aceite hidráulico</v>
          </cell>
          <cell r="C119" t="str">
            <v>kg</v>
          </cell>
          <cell r="D119">
            <v>1408.7849999999999</v>
          </cell>
        </row>
        <row r="120">
          <cell r="B120" t="str">
            <v>Cemento II</v>
          </cell>
          <cell r="C120" t="str">
            <v>kg</v>
          </cell>
          <cell r="D120">
            <v>780.75427999999999</v>
          </cell>
        </row>
        <row r="121">
          <cell r="B121" t="str">
            <v>Cemento Portland</v>
          </cell>
          <cell r="C121" t="str">
            <v>kg</v>
          </cell>
          <cell r="D121">
            <v>842.60765000000004</v>
          </cell>
        </row>
        <row r="122">
          <cell r="B122" t="str">
            <v>Arido</v>
          </cell>
          <cell r="C122" t="str">
            <v>kg</v>
          </cell>
          <cell r="D122">
            <v>2.6102186999999999</v>
          </cell>
        </row>
        <row r="123">
          <cell r="B123" t="str">
            <v>Selenita</v>
          </cell>
          <cell r="C123" t="str">
            <v>kg</v>
          </cell>
          <cell r="D123">
            <v>75268.095000000001</v>
          </cell>
        </row>
        <row r="124">
          <cell r="B124" t="str">
            <v>Carbonato sódico</v>
          </cell>
          <cell r="C124" t="str">
            <v>kg</v>
          </cell>
          <cell r="D124">
            <v>745.51441999999997</v>
          </cell>
        </row>
        <row r="125">
          <cell r="B125" t="str">
            <v>Arena de sílice</v>
          </cell>
          <cell r="C125" t="str">
            <v>kg</v>
          </cell>
          <cell r="D125">
            <v>17.308144000000002</v>
          </cell>
        </row>
        <row r="126">
          <cell r="B126" t="str">
            <v>Ácido clorhídrico</v>
          </cell>
          <cell r="C126" t="str">
            <v>kg</v>
          </cell>
          <cell r="D126">
            <v>502.298</v>
          </cell>
        </row>
        <row r="127">
          <cell r="B127" t="str">
            <v>Ácido acético</v>
          </cell>
          <cell r="C127" t="str">
            <v>kg</v>
          </cell>
          <cell r="D127">
            <v>1453.008</v>
          </cell>
        </row>
        <row r="128">
          <cell r="B128" t="str">
            <v>Parafina</v>
          </cell>
          <cell r="C128" t="str">
            <v>kg</v>
          </cell>
          <cell r="D128">
            <v>598.56991000000005</v>
          </cell>
        </row>
        <row r="129">
          <cell r="B129" t="str">
            <v>Ácido poliáctico (PLA)</v>
          </cell>
          <cell r="C129" t="str">
            <v>kg</v>
          </cell>
          <cell r="D129">
            <v>1809.0326</v>
          </cell>
        </row>
        <row r="130">
          <cell r="B130" t="str">
            <v>Cartón reciclado</v>
          </cell>
          <cell r="C130" t="str">
            <v>kg</v>
          </cell>
          <cell r="D130">
            <v>634.54755</v>
          </cell>
        </row>
        <row r="131">
          <cell r="B131" t="str">
            <v>Cable de aluminio</v>
          </cell>
          <cell r="C131" t="str">
            <v>m</v>
          </cell>
          <cell r="D131">
            <v>170.63649000000001</v>
          </cell>
        </row>
        <row r="132">
          <cell r="B132" t="str">
            <v>Tóner negro</v>
          </cell>
          <cell r="C132" t="str">
            <v>kg</v>
          </cell>
          <cell r="D132">
            <v>3090.8579999999997</v>
          </cell>
        </row>
        <row r="133">
          <cell r="B133" t="str">
            <v>Tóner color</v>
          </cell>
          <cell r="C133" t="str">
            <v>kg</v>
          </cell>
          <cell r="D133">
            <v>3389.0781999999999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europarl.europa.eu/RegData/etudes/BRIE/2021/689332/EPRS_BRI(2021)689332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26F2-09C4-43D2-B596-1AAF66F5CCCD}">
  <sheetPr>
    <tabColor theme="0" tint="-0.499984740745262"/>
  </sheetPr>
  <dimension ref="A1:Z66"/>
  <sheetViews>
    <sheetView showGridLines="0" zoomScale="80" zoomScaleNormal="80" workbookViewId="0">
      <selection activeCell="X32" sqref="X32"/>
    </sheetView>
  </sheetViews>
  <sheetFormatPr baseColWidth="10" defaultRowHeight="15" x14ac:dyDescent="0.25"/>
  <cols>
    <col min="1" max="5" width="11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8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</sheetData>
  <sheetProtection algorithmName="SHA-512" hashValue="X6Ly7JU1VAb9ZrPnOXO3DJWoo3YB5nCKaiIJ/gaHvouLS1mrXwuc+jXgy6yobor6FcLjJCGwJyrxuB3zXrN5SQ==" saltValue="6clyW15CqwYEjkv8FRkpi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233A-4B18-4728-9D02-ECEAEF494B86}">
  <sheetPr>
    <tabColor rgb="FFFFFF00"/>
  </sheetPr>
  <dimension ref="B1:R85"/>
  <sheetViews>
    <sheetView showGridLines="0" tabSelected="1" zoomScale="60" zoomScaleNormal="6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3" sqref="D3"/>
    </sheetView>
  </sheetViews>
  <sheetFormatPr baseColWidth="10" defaultRowHeight="15" x14ac:dyDescent="0.25"/>
  <cols>
    <col min="1" max="1" width="2.7109375" customWidth="1"/>
    <col min="2" max="2" width="3.42578125" customWidth="1"/>
    <col min="3" max="3" width="82.42578125" customWidth="1"/>
    <col min="4" max="4" width="44.7109375" customWidth="1"/>
    <col min="5" max="5" width="15.7109375" customWidth="1"/>
    <col min="6" max="6" width="16.85546875" customWidth="1"/>
    <col min="7" max="7" width="21.140625" customWidth="1"/>
    <col min="8" max="8" width="20.7109375" customWidth="1"/>
    <col min="9" max="9" width="17.140625" customWidth="1"/>
    <col min="10" max="10" width="3.140625" customWidth="1"/>
    <col min="11" max="13" width="18.85546875" customWidth="1"/>
    <col min="14" max="14" width="6.42578125" customWidth="1"/>
    <col min="15" max="17" width="24.5703125" customWidth="1"/>
  </cols>
  <sheetData>
    <row r="1" spans="2:18" s="2" customFormat="1" ht="15.75" customHeight="1" thickBot="1" x14ac:dyDescent="0.3">
      <c r="B1" s="3" t="s">
        <v>65</v>
      </c>
    </row>
    <row r="2" spans="2:18" s="2" customFormat="1" ht="25.35" customHeight="1" thickBot="1" x14ac:dyDescent="0.3">
      <c r="B2" s="3"/>
      <c r="C2" s="4" t="s">
        <v>12</v>
      </c>
      <c r="G2" s="5" t="s">
        <v>13</v>
      </c>
    </row>
    <row r="3" spans="2:18" s="2" customFormat="1" ht="19.5" thickBot="1" x14ac:dyDescent="0.3">
      <c r="B3" s="3"/>
      <c r="C3" s="6" t="s">
        <v>11</v>
      </c>
      <c r="D3" s="7"/>
      <c r="G3" s="8" t="s">
        <v>14</v>
      </c>
    </row>
    <row r="4" spans="2:18" s="2" customFormat="1" ht="18" customHeight="1" thickBot="1" x14ac:dyDescent="0.3">
      <c r="B4" s="3"/>
      <c r="D4" s="9"/>
      <c r="G4" s="10" t="s">
        <v>15</v>
      </c>
    </row>
    <row r="5" spans="2:18" s="2" customFormat="1" ht="15.75" customHeight="1" thickBot="1" x14ac:dyDescent="0.3">
      <c r="B5" s="3"/>
    </row>
    <row r="6" spans="2:18" s="2" customFormat="1" ht="29.45" customHeight="1" thickBot="1" x14ac:dyDescent="0.3">
      <c r="B6" s="3"/>
      <c r="C6" s="11"/>
      <c r="D6" s="212" t="s">
        <v>17</v>
      </c>
      <c r="E6" s="212"/>
      <c r="F6" s="212"/>
      <c r="G6" s="212"/>
      <c r="H6" s="212"/>
      <c r="I6" s="212"/>
      <c r="J6" s="212"/>
      <c r="K6" s="212"/>
      <c r="L6" s="212"/>
      <c r="M6" s="213"/>
      <c r="O6" s="11" t="s">
        <v>23</v>
      </c>
      <c r="P6" s="12"/>
      <c r="Q6" s="13"/>
    </row>
    <row r="7" spans="2:18" s="2" customFormat="1" ht="15.75" customHeight="1" thickBot="1" x14ac:dyDescent="0.3">
      <c r="B7" s="3"/>
    </row>
    <row r="8" spans="2:18" s="2" customFormat="1" ht="39.950000000000003" customHeight="1" thickBot="1" x14ac:dyDescent="0.3">
      <c r="B8" s="3"/>
      <c r="C8" s="14" t="s">
        <v>16</v>
      </c>
      <c r="F8" s="15" t="s">
        <v>18</v>
      </c>
      <c r="G8" s="15" t="s">
        <v>19</v>
      </c>
      <c r="H8" s="15" t="s">
        <v>20</v>
      </c>
      <c r="I8" s="15" t="s">
        <v>21</v>
      </c>
      <c r="K8" s="15" t="s">
        <v>22</v>
      </c>
      <c r="L8" s="15" t="s">
        <v>22</v>
      </c>
      <c r="M8" s="15" t="s">
        <v>22</v>
      </c>
      <c r="O8" s="15" t="s">
        <v>24</v>
      </c>
      <c r="P8" s="15" t="s">
        <v>24</v>
      </c>
      <c r="Q8" s="15" t="s">
        <v>25</v>
      </c>
    </row>
    <row r="9" spans="2:18" s="16" customFormat="1" ht="60" customHeight="1" thickBot="1" x14ac:dyDescent="0.3">
      <c r="B9" s="3"/>
      <c r="D9" s="15" t="s">
        <v>0</v>
      </c>
      <c r="E9" s="15" t="s">
        <v>26</v>
      </c>
      <c r="F9" s="15" t="s">
        <v>327</v>
      </c>
      <c r="G9" s="15" t="s">
        <v>27</v>
      </c>
      <c r="H9" s="15" t="s">
        <v>27</v>
      </c>
      <c r="I9" s="15" t="s">
        <v>27</v>
      </c>
      <c r="K9" s="15" t="s">
        <v>28</v>
      </c>
      <c r="L9" s="15" t="s">
        <v>29</v>
      </c>
      <c r="M9" s="15" t="s">
        <v>30</v>
      </c>
      <c r="O9" s="15" t="s">
        <v>31</v>
      </c>
      <c r="P9" s="15" t="s">
        <v>32</v>
      </c>
      <c r="Q9" s="15" t="s">
        <v>33</v>
      </c>
    </row>
    <row r="10" spans="2:18" s="2" customFormat="1" x14ac:dyDescent="0.25">
      <c r="B10" s="17">
        <v>1</v>
      </c>
      <c r="C10" s="18" t="s">
        <v>34</v>
      </c>
      <c r="D10" s="19"/>
      <c r="E10" s="20" t="str">
        <f>IF(D10="","-",VLOOKUP(D10,'[1]Factores emisión'!$B$3:$D$9,2,FALSE))</f>
        <v>-</v>
      </c>
      <c r="F10" s="21" t="str">
        <f>IF(D10="","-",VLOOKUP(D10,'[1]Factores emisión'!$B$3:$D$9,3,FALSE))</f>
        <v>-</v>
      </c>
      <c r="G10" s="22"/>
      <c r="H10" s="22"/>
      <c r="I10" s="23">
        <f>G10-H10</f>
        <v>0</v>
      </c>
      <c r="J10" s="24"/>
      <c r="K10" s="25">
        <f>IF((G10&lt;&gt;0)*(D10=""),"escoja un combustible",IF(D10=0,0,F10*G10))</f>
        <v>0</v>
      </c>
      <c r="L10" s="26">
        <f>IF((H10&lt;&gt;0)*(D10=""),"escoja un combustible",IF(D10=0,0,H10*F10))</f>
        <v>0</v>
      </c>
      <c r="M10" s="26">
        <f>IF((I10&lt;&gt;0)*(D10=""),"escoja un combustible",IF(D10=0,0,I10*F10))</f>
        <v>0</v>
      </c>
      <c r="O10" s="27"/>
      <c r="P10" s="28"/>
      <c r="Q10" s="29">
        <f>O10-P10</f>
        <v>0</v>
      </c>
    </row>
    <row r="11" spans="2:18" s="2" customFormat="1" x14ac:dyDescent="0.25">
      <c r="B11" s="30"/>
      <c r="C11" s="31" t="s">
        <v>34</v>
      </c>
      <c r="D11" s="32"/>
      <c r="E11" s="33" t="str">
        <f>IF(D11="","-",VLOOKUP(D11,'[1]Factores emisión'!$B$3:$D$9,2,FALSE))</f>
        <v>-</v>
      </c>
      <c r="F11" s="34" t="str">
        <f>IF(D11="","-",VLOOKUP(D11,'[1]Factores emisión'!$B$3:$D$9,3,FALSE))</f>
        <v>-</v>
      </c>
      <c r="G11" s="35"/>
      <c r="H11" s="35"/>
      <c r="I11" s="36">
        <f>G11-H11</f>
        <v>0</v>
      </c>
      <c r="J11" s="37"/>
      <c r="K11" s="38">
        <f>IF((G11&lt;&gt;0)*(D11=""),"escoja un combustible",IF(D11=0,0,F11*G11))</f>
        <v>0</v>
      </c>
      <c r="L11" s="39">
        <f>IF((H11&lt;&gt;0)*(D11=""),"escoja un combustible",IF(D11=0,0,H11*F11))</f>
        <v>0</v>
      </c>
      <c r="M11" s="39">
        <f>IF((I11&lt;&gt;0)*(D11=""),"escoja un combustible",IF(D11=0,0,I11*F11))</f>
        <v>0</v>
      </c>
      <c r="N11" s="9"/>
      <c r="O11" s="40"/>
      <c r="P11" s="41"/>
      <c r="Q11" s="42">
        <f>O11-P11</f>
        <v>0</v>
      </c>
      <c r="R11" s="9"/>
    </row>
    <row r="12" spans="2:18" s="2" customFormat="1" ht="15.75" customHeight="1" thickBot="1" x14ac:dyDescent="0.3">
      <c r="B12" s="43"/>
      <c r="C12" s="44" t="s">
        <v>34</v>
      </c>
      <c r="D12" s="45"/>
      <c r="E12" s="46" t="str">
        <f>IF(D12="","-",VLOOKUP(D12,'[1]Factores emisión'!$B$3:$D$9,2,FALSE))</f>
        <v>-</v>
      </c>
      <c r="F12" s="47" t="str">
        <f>IF(D12="","-",VLOOKUP(D12,'[1]Factores emisión'!$B$3:$D$9,3,FALSE))</f>
        <v>-</v>
      </c>
      <c r="G12" s="48"/>
      <c r="H12" s="48"/>
      <c r="I12" s="49">
        <f>G12-H12</f>
        <v>0</v>
      </c>
      <c r="J12" s="37"/>
      <c r="K12" s="50">
        <f>IF((G12&lt;&gt;0)*(D12=""),"escoja un combustible",IF(D12=0,0,F12*G12))</f>
        <v>0</v>
      </c>
      <c r="L12" s="51">
        <f>IF((H12&lt;&gt;0)*(D12=""),"escoja un combustible",IF(D12=0,0,H12*F12))</f>
        <v>0</v>
      </c>
      <c r="M12" s="51">
        <f>IF((I12&lt;&gt;0)*(D12=""),"escoja un combustible",IF(D12=0,0,I12*F12))</f>
        <v>0</v>
      </c>
      <c r="N12" s="9"/>
      <c r="O12" s="52"/>
      <c r="P12" s="53"/>
      <c r="Q12" s="54">
        <f>O12-P12</f>
        <v>0</v>
      </c>
      <c r="R12" s="9"/>
    </row>
    <row r="13" spans="2:18" s="2" customFormat="1" ht="15.75" customHeight="1" thickBot="1" x14ac:dyDescent="0.3">
      <c r="B13" s="15"/>
      <c r="C13" s="55"/>
      <c r="E13" s="56"/>
      <c r="G13" s="57"/>
      <c r="H13" s="57"/>
      <c r="I13" s="58"/>
      <c r="J13" s="37"/>
      <c r="K13" s="59"/>
      <c r="L13" s="59"/>
      <c r="M13" s="60"/>
      <c r="O13" s="61"/>
      <c r="P13" s="61"/>
      <c r="Q13" s="58"/>
    </row>
    <row r="14" spans="2:18" s="2" customFormat="1" ht="15.75" customHeight="1" thickBot="1" x14ac:dyDescent="0.3">
      <c r="B14" s="62">
        <v>2</v>
      </c>
      <c r="C14" s="63" t="s">
        <v>35</v>
      </c>
      <c r="D14" s="64"/>
      <c r="E14" s="65" t="str">
        <f>IF(D14="","-",VLOOKUP(D14,'[1]Factores emisión'!$B$22:$D$28,2,FALSE))</f>
        <v>-</v>
      </c>
      <c r="F14" s="66" t="str">
        <f>IF(D14="","-",VLOOKUP(D14,'[1]Factores emisión'!$B$22:$D$28,3,FALSE))</f>
        <v>-</v>
      </c>
      <c r="G14" s="67"/>
      <c r="H14" s="67"/>
      <c r="I14" s="68">
        <f>G14-H14</f>
        <v>0</v>
      </c>
      <c r="J14" s="37"/>
      <c r="K14" s="69">
        <f>IF((G14&lt;&gt;0)*(D14=""),"escoja un combustible",IF(D14=0,0,F14*G14))</f>
        <v>0</v>
      </c>
      <c r="L14" s="70">
        <f>IF((H14&lt;&gt;0)*(D14=""),"escoja un combustible",IF(D14=0,0,H14*F14))</f>
        <v>0</v>
      </c>
      <c r="M14" s="70">
        <f>IF((I14&lt;&gt;0)*(D14=""),"escoja un combustible",IF(D14=0,0,I14*F14))</f>
        <v>0</v>
      </c>
      <c r="O14" s="71"/>
      <c r="P14" s="72"/>
      <c r="Q14" s="73">
        <f>O14-P14</f>
        <v>0</v>
      </c>
    </row>
    <row r="15" spans="2:18" s="2" customFormat="1" ht="15.75" customHeight="1" thickBot="1" x14ac:dyDescent="0.3">
      <c r="B15" s="15"/>
      <c r="C15" s="55"/>
      <c r="E15" s="56"/>
      <c r="G15" s="57"/>
      <c r="H15" s="57"/>
      <c r="I15" s="58"/>
      <c r="J15" s="37"/>
      <c r="K15" s="59"/>
      <c r="L15" s="59"/>
      <c r="M15" s="60"/>
      <c r="O15" s="61"/>
      <c r="P15" s="61"/>
      <c r="Q15" s="58"/>
    </row>
    <row r="16" spans="2:18" s="2" customFormat="1" x14ac:dyDescent="0.25">
      <c r="B16" s="74">
        <v>3</v>
      </c>
      <c r="C16" s="18" t="s">
        <v>36</v>
      </c>
      <c r="D16" s="19"/>
      <c r="E16" s="20" t="str">
        <f>IF(D16="","-",VLOOKUP(D16,'[1]Factores emisión'!$B$12:$D$19,2,FALSE))</f>
        <v>-</v>
      </c>
      <c r="F16" s="21" t="str">
        <f>IF(D16="","-",VLOOKUP(D16,'[1]Factores emisión'!$B$12:$D$19,3,FALSE))</f>
        <v>-</v>
      </c>
      <c r="G16" s="22"/>
      <c r="H16" s="22"/>
      <c r="I16" s="23">
        <f>G16-H16</f>
        <v>0</v>
      </c>
      <c r="J16" s="37"/>
      <c r="K16" s="25">
        <f>IF((G16&lt;&gt;0)*(D16=""),"escoja un combustible",IF(D16=0,0,F16*G16))</f>
        <v>0</v>
      </c>
      <c r="L16" s="26">
        <f>IF((H16&lt;&gt;0)*(D16=""),"escoja un combustible",IF(D16=0,0,H16*F16))</f>
        <v>0</v>
      </c>
      <c r="M16" s="26">
        <f>IF((I16&lt;&gt;0)*(D16=""),"escoja un combustible",IF(D16=0,0,I16*F16))</f>
        <v>0</v>
      </c>
      <c r="O16" s="75"/>
      <c r="P16" s="76"/>
      <c r="Q16" s="29">
        <f>O16-P16</f>
        <v>0</v>
      </c>
    </row>
    <row r="17" spans="2:17" s="2" customFormat="1" ht="15.75" customHeight="1" thickBot="1" x14ac:dyDescent="0.3">
      <c r="B17" s="77"/>
      <c r="C17" s="78" t="s">
        <v>36</v>
      </c>
      <c r="D17" s="79"/>
      <c r="E17" s="80" t="str">
        <f>IF(D17="","-",VLOOKUP(D17,'[1]Factores emisión'!$B$12:$D$19,2,FALSE))</f>
        <v>-</v>
      </c>
      <c r="F17" s="81" t="str">
        <f>IF(D17="","-",VLOOKUP(D17,'[1]Factores emisión'!$B$12:$D$19,3,FALSE))</f>
        <v>-</v>
      </c>
      <c r="G17" s="82"/>
      <c r="H17" s="82"/>
      <c r="I17" s="83">
        <f>G17-H17</f>
        <v>0</v>
      </c>
      <c r="J17" s="37"/>
      <c r="K17" s="50">
        <f>IF((G17&lt;&gt;0)*(D17=""),"escoja un combustible",IF(D17=0,0,F17*G17))</f>
        <v>0</v>
      </c>
      <c r="L17" s="51">
        <f>IF((H17&lt;&gt;0)*(D17=""),"escoja un combustible",IF(D17=0,0,H17*F17))</f>
        <v>0</v>
      </c>
      <c r="M17" s="84">
        <f>IF((I17&lt;&gt;0)*(D17=""),"escoja un combustible",IF(D17=0,0,I17*F17))</f>
        <v>0</v>
      </c>
      <c r="O17" s="85"/>
      <c r="P17" s="86"/>
      <c r="Q17" s="87">
        <f>O17-P17</f>
        <v>0</v>
      </c>
    </row>
    <row r="18" spans="2:17" s="2" customFormat="1" ht="15.75" customHeight="1" thickBot="1" x14ac:dyDescent="0.3">
      <c r="B18" s="15"/>
      <c r="C18" s="55"/>
      <c r="E18" s="56"/>
      <c r="G18" s="57"/>
      <c r="H18" s="57"/>
      <c r="I18" s="58"/>
      <c r="J18" s="37"/>
      <c r="K18" s="59"/>
      <c r="L18" s="59"/>
      <c r="M18" s="60"/>
      <c r="O18" s="61"/>
      <c r="P18" s="61"/>
      <c r="Q18" s="58"/>
    </row>
    <row r="19" spans="2:17" s="2" customFormat="1" x14ac:dyDescent="0.25">
      <c r="B19" s="74">
        <v>4</v>
      </c>
      <c r="C19" s="18" t="s">
        <v>37</v>
      </c>
      <c r="D19" s="19"/>
      <c r="E19" s="20" t="str">
        <f>IF(D19="","-",VLOOKUP(D19,'[1]Factores emisión'!$B$31:$D$32,2,FALSE))</f>
        <v>-</v>
      </c>
      <c r="F19" s="21" t="str">
        <f>IF(D19="","-",VLOOKUP(D19,'[1]Factores emisión'!$B$31:$D$32,3,FALSE))</f>
        <v>-</v>
      </c>
      <c r="G19" s="22"/>
      <c r="H19" s="22"/>
      <c r="I19" s="23">
        <f>G19-H19</f>
        <v>0</v>
      </c>
      <c r="J19" s="37"/>
      <c r="K19" s="25">
        <f>IF((G19&lt;&gt;0)*(D19=""),"escoja un combustible",IF(D19=0,0,F19*G19))</f>
        <v>0</v>
      </c>
      <c r="L19" s="26">
        <f>IF((H19&lt;&gt;0)*(D19=""),"escoja un combustible",IF(D19=0,0,H19*F19))</f>
        <v>0</v>
      </c>
      <c r="M19" s="26">
        <f>IF((I19&lt;&gt;0)*(D19=""),"escoja un combustible",IF(D19=0,0,I19*F19))</f>
        <v>0</v>
      </c>
      <c r="O19" s="75"/>
      <c r="P19" s="76"/>
      <c r="Q19" s="29">
        <f>O19-P19</f>
        <v>0</v>
      </c>
    </row>
    <row r="20" spans="2:17" s="2" customFormat="1" ht="15.75" customHeight="1" thickBot="1" x14ac:dyDescent="0.3">
      <c r="B20" s="77"/>
      <c r="C20" s="44" t="s">
        <v>37</v>
      </c>
      <c r="D20" s="79"/>
      <c r="E20" s="80" t="str">
        <f>IF(D20="","-",VLOOKUP(D20,'[1]Factores emisión'!$B$31:$D$32,2,FALSE))</f>
        <v>-</v>
      </c>
      <c r="F20" s="81" t="str">
        <f>IF(D20="","-",VLOOKUP(D20,'[1]Factores emisión'!$B$31:$D$32,3,FALSE))</f>
        <v>-</v>
      </c>
      <c r="G20" s="82"/>
      <c r="H20" s="82"/>
      <c r="I20" s="83">
        <f>G20-H20</f>
        <v>0</v>
      </c>
      <c r="J20" s="37"/>
      <c r="K20" s="50">
        <f>IF((G20&lt;&gt;0)*(D20=""),"escoja un combustible",IF(D20=0,0,F20*G20))</f>
        <v>0</v>
      </c>
      <c r="L20" s="51">
        <f>IF((H20&lt;&gt;0)*(D20=""),"escoja un combustible",IF(D20=0,0,H20*F20))</f>
        <v>0</v>
      </c>
      <c r="M20" s="84">
        <f>IF((I20&lt;&gt;0)*(D20=""),"escoja un combustible",IF(D20=0,0,I20*F20))</f>
        <v>0</v>
      </c>
      <c r="O20" s="85"/>
      <c r="P20" s="86"/>
      <c r="Q20" s="87">
        <f>O20-P20</f>
        <v>0</v>
      </c>
    </row>
    <row r="21" spans="2:17" s="2" customFormat="1" ht="15.75" customHeight="1" thickBot="1" x14ac:dyDescent="0.3">
      <c r="B21" s="15"/>
      <c r="C21" s="55"/>
      <c r="E21" s="56"/>
      <c r="G21" s="57"/>
      <c r="H21" s="57"/>
      <c r="I21" s="58"/>
      <c r="J21" s="37"/>
      <c r="K21" s="59"/>
      <c r="L21" s="59"/>
      <c r="M21" s="60"/>
      <c r="O21" s="61"/>
      <c r="P21" s="61"/>
      <c r="Q21" s="58"/>
    </row>
    <row r="22" spans="2:17" s="2" customFormat="1" ht="15.75" customHeight="1" thickBot="1" x14ac:dyDescent="0.3">
      <c r="B22" s="17">
        <v>5</v>
      </c>
      <c r="C22" s="18" t="s">
        <v>38</v>
      </c>
      <c r="D22" s="88"/>
      <c r="E22" s="89"/>
      <c r="F22" s="90"/>
      <c r="G22" s="22"/>
      <c r="H22" s="22"/>
      <c r="I22" s="23">
        <f>G22-H22</f>
        <v>0</v>
      </c>
      <c r="J22" s="24"/>
      <c r="K22" s="69">
        <f>IF((G22&lt;&gt;0)*(D22=""),"escoja un combustible",IF(D22=0,0,F22*G22))</f>
        <v>0</v>
      </c>
      <c r="L22" s="70">
        <f>IF((H22&lt;&gt;0)*(D22=""),"escoja un combustible",IF(D22=0,0,H22*F22))</f>
        <v>0</v>
      </c>
      <c r="M22" s="70">
        <f>IF((I22&lt;&gt;0)*(D22=""),"escoja un combustible",IF(D22=0,0,I22*F22))</f>
        <v>0</v>
      </c>
      <c r="N22" s="9"/>
      <c r="O22" s="71"/>
      <c r="P22" s="72"/>
      <c r="Q22" s="73">
        <f>O22-P22</f>
        <v>0</v>
      </c>
    </row>
    <row r="23" spans="2:17" s="2" customFormat="1" ht="15.75" customHeight="1" thickBot="1" x14ac:dyDescent="0.3">
      <c r="B23" s="43"/>
      <c r="C23" s="44" t="s">
        <v>39</v>
      </c>
      <c r="D23" s="91"/>
      <c r="E23" s="92"/>
      <c r="F23" s="93"/>
      <c r="G23" s="94"/>
      <c r="H23" s="94"/>
      <c r="I23" s="95"/>
      <c r="J23" s="37"/>
      <c r="K23" s="96"/>
      <c r="L23" s="37"/>
      <c r="M23" s="97"/>
      <c r="N23" s="9"/>
      <c r="O23" s="98"/>
      <c r="P23" s="98"/>
      <c r="Q23" s="99"/>
    </row>
    <row r="24" spans="2:17" s="2" customFormat="1" ht="15.75" customHeight="1" thickBot="1" x14ac:dyDescent="0.3">
      <c r="B24" s="17">
        <v>6</v>
      </c>
      <c r="C24" s="18" t="s">
        <v>38</v>
      </c>
      <c r="D24" s="88"/>
      <c r="E24" s="89"/>
      <c r="F24" s="90"/>
      <c r="G24" s="22"/>
      <c r="H24" s="22"/>
      <c r="I24" s="23">
        <f>G24-H24</f>
        <v>0</v>
      </c>
      <c r="J24" s="24"/>
      <c r="K24" s="69">
        <f>IF((G24&lt;&gt;0)*(D24=""),"escoja un combustible",IF(D24=0,0,F24*G24))</f>
        <v>0</v>
      </c>
      <c r="L24" s="70">
        <f>IF((H24&lt;&gt;0)*(D24=""),"escoja un combustible",IF(D24=0,0,H24*F24))</f>
        <v>0</v>
      </c>
      <c r="M24" s="70">
        <f>IF((I24&lt;&gt;0)*(D24=""),"escoja un combustible",IF(D24=0,0,I24*F24))</f>
        <v>0</v>
      </c>
      <c r="N24" s="9"/>
      <c r="O24" s="71"/>
      <c r="P24" s="72"/>
      <c r="Q24" s="68">
        <f>O24-P24</f>
        <v>0</v>
      </c>
    </row>
    <row r="25" spans="2:17" s="2" customFormat="1" ht="15.75" customHeight="1" thickBot="1" x14ac:dyDescent="0.3">
      <c r="B25" s="43"/>
      <c r="C25" s="44" t="s">
        <v>39</v>
      </c>
      <c r="D25" s="91"/>
      <c r="E25" s="92"/>
      <c r="F25" s="93"/>
      <c r="G25" s="94"/>
      <c r="H25" s="94"/>
      <c r="I25" s="95"/>
      <c r="J25" s="37"/>
      <c r="K25" s="100"/>
      <c r="L25" s="37"/>
      <c r="M25" s="101"/>
      <c r="N25" s="9"/>
      <c r="O25" s="102"/>
      <c r="P25" s="102"/>
      <c r="Q25" s="58"/>
    </row>
    <row r="26" spans="2:17" s="2" customFormat="1" ht="15.75" customHeight="1" thickBot="1" x14ac:dyDescent="0.3">
      <c r="B26" s="15"/>
      <c r="C26" s="55"/>
      <c r="D26" s="103"/>
      <c r="E26" s="56"/>
      <c r="G26" s="57"/>
      <c r="H26" s="57"/>
      <c r="I26" s="58"/>
      <c r="J26" s="37"/>
      <c r="K26" s="104"/>
      <c r="L26" s="104"/>
      <c r="M26" s="60"/>
      <c r="N26" s="9"/>
      <c r="O26" s="98"/>
      <c r="P26" s="61"/>
      <c r="Q26" s="105"/>
    </row>
    <row r="27" spans="2:17" s="2" customFormat="1" ht="15.75" customHeight="1" thickBot="1" x14ac:dyDescent="0.3">
      <c r="B27" s="74">
        <v>7</v>
      </c>
      <c r="C27" s="18" t="s">
        <v>40</v>
      </c>
      <c r="D27" s="106" t="s">
        <v>2</v>
      </c>
      <c r="E27" s="65" t="str">
        <f>IF(D27="","-",VLOOKUP(D27,'[1]Factores emisión'!$B$35:$D$36,2,FALSE))</f>
        <v>kWh</v>
      </c>
      <c r="F27" s="107">
        <f>IF(D27="","-",VLOOKUP(D27,'[1]Factores emisión'!$B$35:$D$36,3,FALSE))</f>
        <v>0.106</v>
      </c>
      <c r="G27" s="67"/>
      <c r="H27" s="67"/>
      <c r="I27" s="68">
        <f>G27-H27</f>
        <v>0</v>
      </c>
      <c r="J27" s="37"/>
      <c r="K27" s="69">
        <f>IF((G27&lt;&gt;0)*(D27=""),"escoja un combustible",IF(D27=0,0,F27*G27))</f>
        <v>0</v>
      </c>
      <c r="L27" s="70">
        <f>IF((H27&lt;&gt;0)*(D27=""),"escoja un combustible",IF(D27=0,0,H27*F27))</f>
        <v>0</v>
      </c>
      <c r="M27" s="70">
        <f>IF((I27&lt;&gt;0)*(D27=""),"escoja un combustible",IF(D27=0,0,I27*F27))</f>
        <v>0</v>
      </c>
      <c r="N27" s="9"/>
      <c r="O27" s="108"/>
      <c r="P27" s="72"/>
      <c r="Q27" s="68">
        <f>O27-P27</f>
        <v>0</v>
      </c>
    </row>
    <row r="28" spans="2:17" s="2" customFormat="1" ht="15.75" customHeight="1" thickBot="1" x14ac:dyDescent="0.3">
      <c r="B28" s="109"/>
      <c r="C28" s="78" t="s">
        <v>40</v>
      </c>
      <c r="D28" s="106" t="s">
        <v>3</v>
      </c>
      <c r="E28" s="65" t="str">
        <f>IF(D28="","-",VLOOKUP(D28,'[1]Factores emisión'!$B$35:$D$36,2,FALSE))</f>
        <v>kWh</v>
      </c>
      <c r="F28" s="110">
        <f>IF(D28="","-",VLOOKUP(D28,'[1]Factores emisión'!$B$35:$D$36,3,FALSE))</f>
        <v>0</v>
      </c>
      <c r="G28" s="67"/>
      <c r="H28" s="67"/>
      <c r="I28" s="68">
        <f>G28-H28</f>
        <v>0</v>
      </c>
      <c r="K28" s="69">
        <f>IF((G28&lt;&gt;0)*(D28=""),"escoja un combustible",IF(D28=0,0,F28*G28))</f>
        <v>0</v>
      </c>
      <c r="L28" s="70">
        <f>IF((H28&lt;&gt;0)*(D28=""),"escoja un combustible",IF(D28=0,0,H28*F28))</f>
        <v>0</v>
      </c>
      <c r="M28" s="70">
        <f>IF((I28&lt;&gt;0)*(D28=""),"escoja un combustible",IF(D28=0,0,I28*F28))</f>
        <v>0</v>
      </c>
      <c r="O28" s="108"/>
      <c r="P28" s="111"/>
      <c r="Q28" s="68">
        <f>O28-P28</f>
        <v>0</v>
      </c>
    </row>
    <row r="29" spans="2:17" s="2" customFormat="1" ht="15.75" customHeight="1" thickBot="1" x14ac:dyDescent="0.3">
      <c r="B29" s="112"/>
      <c r="C29" s="55"/>
      <c r="D29" s="113"/>
      <c r="E29" s="56"/>
      <c r="F29" s="114"/>
      <c r="G29" s="115"/>
      <c r="H29" s="116"/>
      <c r="I29" s="117"/>
      <c r="K29" s="118"/>
      <c r="L29" s="118"/>
      <c r="M29" s="119"/>
      <c r="O29" s="120"/>
      <c r="P29" s="120"/>
      <c r="Q29" s="117"/>
    </row>
    <row r="30" spans="2:17" s="2" customFormat="1" ht="15.75" customHeight="1" thickBot="1" x14ac:dyDescent="0.3">
      <c r="B30" s="15"/>
      <c r="C30" s="55"/>
      <c r="K30" s="225" t="s">
        <v>41</v>
      </c>
      <c r="L30" s="226"/>
      <c r="M30" s="227"/>
      <c r="O30" s="228" t="s">
        <v>42</v>
      </c>
      <c r="P30" s="228" t="s">
        <v>43</v>
      </c>
      <c r="Q30" s="228" t="s">
        <v>43</v>
      </c>
    </row>
    <row r="31" spans="2:17" s="2" customFormat="1" ht="19.5" customHeight="1" thickBot="1" x14ac:dyDescent="0.3">
      <c r="B31" s="15"/>
      <c r="C31" s="55"/>
      <c r="G31" s="121"/>
      <c r="H31" s="121"/>
      <c r="I31" s="122"/>
      <c r="J31" s="3"/>
      <c r="K31" s="123">
        <f>SUM(K10:K28)</f>
        <v>0</v>
      </c>
      <c r="L31" s="123">
        <f>SUM(L10:L28)</f>
        <v>0</v>
      </c>
      <c r="M31" s="124">
        <f>IF((COUNTIF(M10:M27,"escoja un combustible"))&gt;0,"revise datos introducidos",SUM(M10,M11,M12,M14,M16,M17,M19,M20,M22,M24,M27:M28))</f>
        <v>0</v>
      </c>
      <c r="O31" s="220"/>
      <c r="P31" s="220"/>
      <c r="Q31" s="220"/>
    </row>
    <row r="32" spans="2:17" s="2" customFormat="1" ht="28.5" customHeight="1" thickBot="1" x14ac:dyDescent="0.3">
      <c r="B32" s="15"/>
      <c r="C32" s="55"/>
      <c r="G32" s="121"/>
      <c r="H32" s="121"/>
      <c r="I32" s="122"/>
      <c r="J32" s="3"/>
      <c r="K32" s="125"/>
      <c r="L32" s="125"/>
      <c r="M32" s="126"/>
      <c r="O32" s="221"/>
      <c r="P32" s="221"/>
      <c r="Q32" s="221"/>
    </row>
    <row r="33" spans="2:17" s="2" customFormat="1" ht="19.5" customHeight="1" thickBot="1" x14ac:dyDescent="0.3">
      <c r="B33" s="15"/>
      <c r="C33" s="55"/>
      <c r="G33" s="121"/>
      <c r="H33" s="121"/>
      <c r="O33" s="127">
        <f>O10+O11+O12+O14+O16+O17+O19+O20+O22+O24+O27+O28</f>
        <v>0</v>
      </c>
      <c r="P33" s="127">
        <f>P10+P11+P12+P14+P16+P17+P19+P20+P22+P24+P27+P28</f>
        <v>0</v>
      </c>
      <c r="Q33" s="128">
        <f>SUM(Q28,Q27,Q24,Q22,Q20,Q19,Q17,Q16,Q14,Q12,Q11,Q10)</f>
        <v>0</v>
      </c>
    </row>
    <row r="34" spans="2:17" s="16" customFormat="1" ht="54.75" customHeight="1" thickBot="1" x14ac:dyDescent="0.3">
      <c r="B34" s="3"/>
      <c r="C34" s="129" t="s">
        <v>44</v>
      </c>
      <c r="F34" s="15" t="s">
        <v>18</v>
      </c>
      <c r="G34" s="15" t="s">
        <v>19</v>
      </c>
      <c r="H34" s="15" t="s">
        <v>20</v>
      </c>
      <c r="I34" s="15" t="s">
        <v>45</v>
      </c>
      <c r="K34" s="15" t="s">
        <v>22</v>
      </c>
      <c r="L34" s="15" t="s">
        <v>22</v>
      </c>
      <c r="M34" s="15" t="s">
        <v>22</v>
      </c>
    </row>
    <row r="35" spans="2:17" s="16" customFormat="1" ht="39" customHeight="1" thickBot="1" x14ac:dyDescent="0.3">
      <c r="B35" s="3"/>
      <c r="D35" s="15" t="s">
        <v>0</v>
      </c>
      <c r="E35" s="15" t="s">
        <v>26</v>
      </c>
      <c r="F35" s="15" t="s">
        <v>328</v>
      </c>
      <c r="G35" s="15" t="s">
        <v>27</v>
      </c>
      <c r="H35" s="15" t="s">
        <v>27</v>
      </c>
      <c r="I35" s="15" t="s">
        <v>27</v>
      </c>
      <c r="K35" s="15" t="s">
        <v>28</v>
      </c>
      <c r="L35" s="15" t="s">
        <v>29</v>
      </c>
      <c r="M35" s="15" t="s">
        <v>30</v>
      </c>
    </row>
    <row r="36" spans="2:17" s="2" customFormat="1" x14ac:dyDescent="0.25">
      <c r="B36" s="17">
        <v>1</v>
      </c>
      <c r="C36" s="130" t="s">
        <v>48</v>
      </c>
      <c r="D36" s="131"/>
      <c r="E36" s="132" t="str">
        <f>IF(D36="","-",VLOOKUP(D36,'[1]Factores emisión 2'!$B$5:$D$133,2,FALSE))</f>
        <v>-</v>
      </c>
      <c r="F36" s="132" t="str">
        <f>IF(D36="","-",VLOOKUP(D36,'[1]Factores emisión 2'!$B$5:$D$133,3,FALSE))</f>
        <v>-</v>
      </c>
      <c r="G36" s="22"/>
      <c r="H36" s="22"/>
      <c r="I36" s="133">
        <f>G36-H36</f>
        <v>0</v>
      </c>
      <c r="K36" s="25">
        <f>IF((G36&lt;&gt;0)*(D36=""),"escoja un combustible",IF(D36=0,0,F36*G36))</f>
        <v>0</v>
      </c>
      <c r="L36" s="26">
        <f>IF((H36&lt;&gt;0)*(D36=""),"escoja un combustible",IF(D36=0,0,H36*F36))</f>
        <v>0</v>
      </c>
      <c r="M36" s="133">
        <f>IF((I36&lt;&gt;0)*(D36=""),"escoja un combustible",IF(D36=0,0,I36*F36))</f>
        <v>0</v>
      </c>
    </row>
    <row r="37" spans="2:17" s="2" customFormat="1" x14ac:dyDescent="0.25">
      <c r="B37" s="30">
        <v>2</v>
      </c>
      <c r="C37" s="134" t="s">
        <v>48</v>
      </c>
      <c r="D37" s="135"/>
      <c r="E37" s="136" t="str">
        <f>IF(D37="","-",VLOOKUP(D37,'[1]Factores emisión 2'!$B$5:$D$133,2,FALSE))</f>
        <v>-</v>
      </c>
      <c r="F37" s="137" t="str">
        <f>IF(D37="","-",VLOOKUP(D37,'[1]Factores emisión 2'!$B$5:$D$133,3,FALSE))</f>
        <v>-</v>
      </c>
      <c r="G37" s="35"/>
      <c r="H37" s="35"/>
      <c r="I37" s="138">
        <f>G37-H37</f>
        <v>0</v>
      </c>
      <c r="K37" s="38">
        <f>IF((G37&lt;&gt;0)*(D37=""),"escoja un combustible",IF(D37=0,0,F37*G37))</f>
        <v>0</v>
      </c>
      <c r="L37" s="39">
        <f>IF((H37&lt;&gt;0)*(D37=""),"escoja un combustible",IF(D37=0,0,H37*F37))</f>
        <v>0</v>
      </c>
      <c r="M37" s="138">
        <f>IF((I37&lt;&gt;0)*(D37=""),"escoja un combustible",IF(D37=0,0,I37*F37))</f>
        <v>0</v>
      </c>
    </row>
    <row r="38" spans="2:17" s="2" customFormat="1" ht="15.75" customHeight="1" thickBot="1" x14ac:dyDescent="0.3">
      <c r="B38" s="43">
        <v>3</v>
      </c>
      <c r="C38" s="139" t="s">
        <v>48</v>
      </c>
      <c r="D38" s="140"/>
      <c r="E38" s="137" t="str">
        <f>IF(D38="","-",VLOOKUP(D38,'[1]Factores emisión 2'!$B$5:$D$133,2,FALSE))</f>
        <v>-</v>
      </c>
      <c r="F38" s="137" t="str">
        <f>IF(D38="","-",VLOOKUP(D38,'[1]Factores emisión 2'!$B$5:$D$133,3,FALSE))</f>
        <v>-</v>
      </c>
      <c r="G38" s="35"/>
      <c r="H38" s="35"/>
      <c r="I38" s="138">
        <f>G38-H38</f>
        <v>0</v>
      </c>
      <c r="K38" s="38">
        <f>IF((G38&lt;&gt;0)*(D38=""),"escoja un combustible",IF(D38=0,0,F38*G38))</f>
        <v>0</v>
      </c>
      <c r="L38" s="39">
        <f>IF((H38&lt;&gt;0)*(D38=""),"escoja un combustible",IF(D38=0,0,H38*F38))</f>
        <v>0</v>
      </c>
      <c r="M38" s="141">
        <f>IF((I38&lt;&gt;0)*(D38=""),"escoja un combustible",IF(D38=0,0,I38*F38))</f>
        <v>0</v>
      </c>
    </row>
    <row r="39" spans="2:17" s="2" customFormat="1" ht="15.75" customHeight="1" thickBot="1" x14ac:dyDescent="0.3">
      <c r="B39" s="17">
        <v>4</v>
      </c>
      <c r="C39" s="18" t="s">
        <v>49</v>
      </c>
      <c r="D39" s="142"/>
      <c r="E39" s="89"/>
      <c r="F39" s="90"/>
      <c r="G39" s="22"/>
      <c r="H39" s="22"/>
      <c r="I39" s="133">
        <f>G39-H39</f>
        <v>0</v>
      </c>
      <c r="K39" s="69">
        <f>IF((G39&lt;&gt;0)*(D39=""),"escoja un combustible",IF(D39=0,0,F39*G39))</f>
        <v>0</v>
      </c>
      <c r="L39" s="70">
        <f>IF((H39&lt;&gt;0)*(D39=""),"escoja un combustible",IF(D39=0,0,H39*F39))</f>
        <v>0</v>
      </c>
      <c r="M39" s="143">
        <f>IF((I39&lt;&gt;0)*(D39=""),"escoja un combustible",IF(D39=0,0,I39*F39))</f>
        <v>0</v>
      </c>
      <c r="N39" s="9"/>
    </row>
    <row r="40" spans="2:17" s="2" customFormat="1" ht="15.75" customHeight="1" thickBot="1" x14ac:dyDescent="0.3">
      <c r="B40" s="43"/>
      <c r="C40" s="44" t="s">
        <v>39</v>
      </c>
      <c r="D40" s="144"/>
      <c r="E40" s="46"/>
      <c r="F40" s="145"/>
      <c r="G40" s="146"/>
      <c r="H40" s="146"/>
      <c r="I40" s="147"/>
      <c r="K40" s="96"/>
      <c r="L40" s="104"/>
      <c r="M40" s="148"/>
      <c r="N40" s="9"/>
    </row>
    <row r="41" spans="2:17" s="2" customFormat="1" ht="15.75" customHeight="1" thickBot="1" x14ac:dyDescent="0.3">
      <c r="B41" s="17">
        <v>5</v>
      </c>
      <c r="C41" s="18" t="s">
        <v>49</v>
      </c>
      <c r="D41" s="142"/>
      <c r="E41" s="89"/>
      <c r="F41" s="90"/>
      <c r="G41" s="22"/>
      <c r="H41" s="22"/>
      <c r="I41" s="133">
        <f>G41-H41</f>
        <v>0</v>
      </c>
      <c r="K41" s="69">
        <f>IF((G41&lt;&gt;0)*(D41=""),"escoja un combustible",IF(D41=0,0,F41*G41))</f>
        <v>0</v>
      </c>
      <c r="L41" s="70">
        <f>IF((H41&lt;&gt;0)*(D41=""),"escoja un combustible",IF(D41=0,0,H41*F41))</f>
        <v>0</v>
      </c>
      <c r="M41" s="143">
        <f>IF((I41&lt;&gt;0)*(D41=""),"escoja un combustible",IF(D41=0,0,I41*F41))</f>
        <v>0</v>
      </c>
      <c r="N41" s="9"/>
    </row>
    <row r="42" spans="2:17" s="2" customFormat="1" ht="15.75" customHeight="1" thickBot="1" x14ac:dyDescent="0.3">
      <c r="B42" s="43"/>
      <c r="C42" s="44" t="s">
        <v>39</v>
      </c>
      <c r="D42" s="144"/>
      <c r="E42" s="46"/>
      <c r="F42" s="145"/>
      <c r="G42" s="146"/>
      <c r="H42" s="146"/>
      <c r="I42" s="147"/>
      <c r="K42" s="37"/>
      <c r="L42" s="37"/>
      <c r="M42" s="94"/>
      <c r="N42" s="9"/>
    </row>
    <row r="43" spans="2:17" s="2" customFormat="1" ht="15.75" customHeight="1" thickBot="1" x14ac:dyDescent="0.3">
      <c r="B43" s="17">
        <v>6</v>
      </c>
      <c r="C43" s="18" t="s">
        <v>49</v>
      </c>
      <c r="D43" s="142"/>
      <c r="E43" s="89"/>
      <c r="F43" s="90"/>
      <c r="G43" s="22"/>
      <c r="H43" s="22"/>
      <c r="I43" s="133">
        <f>G43-H43</f>
        <v>0</v>
      </c>
      <c r="K43" s="69">
        <f>IF((G43&lt;&gt;0)*(D43=""),"escoja un combustible",IF(D43=0,0,F43*G43))</f>
        <v>0</v>
      </c>
      <c r="L43" s="70">
        <f>IF((H43&lt;&gt;0)*(D43=""),"escoja un combustible",IF(D43=0,0,H43*F43))</f>
        <v>0</v>
      </c>
      <c r="M43" s="143">
        <f>IF((I43&lt;&gt;0)*(D43=""),"escoja un combustible",IF(D43=0,0,I43*F43))</f>
        <v>0</v>
      </c>
      <c r="N43" s="9"/>
    </row>
    <row r="44" spans="2:17" s="2" customFormat="1" ht="15.75" customHeight="1" thickBot="1" x14ac:dyDescent="0.3">
      <c r="B44" s="43"/>
      <c r="C44" s="44" t="s">
        <v>39</v>
      </c>
      <c r="D44" s="144"/>
      <c r="E44" s="46"/>
      <c r="F44" s="145"/>
      <c r="G44" s="146"/>
      <c r="H44" s="146"/>
      <c r="I44" s="147"/>
      <c r="K44" s="37"/>
      <c r="L44" s="37"/>
      <c r="M44" s="94"/>
      <c r="N44" s="9"/>
    </row>
    <row r="45" spans="2:17" s="2" customFormat="1" ht="15.75" customHeight="1" thickBot="1" x14ac:dyDescent="0.3">
      <c r="B45" s="15"/>
      <c r="C45" s="55"/>
      <c r="E45" s="56"/>
      <c r="G45" s="57"/>
      <c r="H45" s="57"/>
      <c r="I45" s="149"/>
      <c r="K45" s="214" t="s">
        <v>47</v>
      </c>
      <c r="L45" s="215"/>
      <c r="M45" s="216"/>
    </row>
    <row r="46" spans="2:17" s="2" customFormat="1" ht="19.5" customHeight="1" thickBot="1" x14ac:dyDescent="0.3">
      <c r="B46" s="15"/>
      <c r="C46" s="55"/>
      <c r="G46" s="122"/>
      <c r="I46" s="122"/>
      <c r="J46" s="3"/>
      <c r="K46" s="123">
        <f>SUM(K36:K43)</f>
        <v>0</v>
      </c>
      <c r="L46" s="123">
        <f>SUM(L36:L43)</f>
        <v>0</v>
      </c>
      <c r="M46" s="150">
        <f>IF((COUNTIF(M36:M43,"escoja un combustible"))&gt;0,"revise datos introducidos",SUM(M36:M43))</f>
        <v>0</v>
      </c>
    </row>
    <row r="47" spans="2:17" s="2" customFormat="1" ht="19.5" customHeight="1" x14ac:dyDescent="0.25">
      <c r="B47" s="15"/>
      <c r="C47" s="55"/>
      <c r="G47" s="121"/>
      <c r="H47" s="121"/>
      <c r="I47" s="122"/>
      <c r="J47" s="122"/>
      <c r="K47" s="151"/>
      <c r="L47" s="126"/>
      <c r="M47" s="122"/>
      <c r="N47" s="3"/>
      <c r="O47" s="152"/>
      <c r="P47" s="152"/>
    </row>
    <row r="48" spans="2:17" s="2" customFormat="1" ht="19.5" customHeight="1" thickBot="1" x14ac:dyDescent="0.3">
      <c r="B48" s="15"/>
      <c r="C48" s="153"/>
      <c r="G48" s="121"/>
      <c r="H48" s="121"/>
      <c r="O48" s="3"/>
      <c r="P48" s="3"/>
    </row>
    <row r="49" spans="2:16" s="16" customFormat="1" ht="45" customHeight="1" thickBot="1" x14ac:dyDescent="0.3">
      <c r="B49" s="3"/>
      <c r="C49" s="129" t="s">
        <v>50</v>
      </c>
      <c r="F49" s="15" t="s">
        <v>18</v>
      </c>
      <c r="G49" s="15" t="s">
        <v>19</v>
      </c>
      <c r="H49" s="15" t="s">
        <v>20</v>
      </c>
      <c r="I49" s="15" t="s">
        <v>21</v>
      </c>
      <c r="K49" s="15" t="s">
        <v>22</v>
      </c>
      <c r="L49" s="15" t="s">
        <v>22</v>
      </c>
      <c r="M49" s="15" t="s">
        <v>22</v>
      </c>
    </row>
    <row r="50" spans="2:16" s="16" customFormat="1" ht="37.5" customHeight="1" thickBot="1" x14ac:dyDescent="0.3">
      <c r="B50" s="3"/>
      <c r="D50" s="15" t="s">
        <v>0</v>
      </c>
      <c r="E50" s="15" t="s">
        <v>26</v>
      </c>
      <c r="F50" s="15" t="s">
        <v>46</v>
      </c>
      <c r="G50" s="154" t="s">
        <v>51</v>
      </c>
      <c r="H50" s="154" t="s">
        <v>51</v>
      </c>
      <c r="I50" s="154" t="s">
        <v>51</v>
      </c>
      <c r="K50" s="15" t="s">
        <v>28</v>
      </c>
      <c r="L50" s="15" t="s">
        <v>29</v>
      </c>
      <c r="M50" s="15" t="s">
        <v>30</v>
      </c>
    </row>
    <row r="51" spans="2:16" s="2" customFormat="1" x14ac:dyDescent="0.25">
      <c r="B51" s="17">
        <v>1</v>
      </c>
      <c r="C51" s="18" t="s">
        <v>50</v>
      </c>
      <c r="D51" s="155"/>
      <c r="E51" s="132" t="str">
        <f>IF(D51="","-",VLOOKUP(D51,'[1]Factores emisión 2'!$G$5:$I$35,2,FALSE))</f>
        <v>-</v>
      </c>
      <c r="F51" s="156" t="str">
        <f>IF(D51="","-",VLOOKUP(D51,'[1]Factores emisión 2'!$G$5:$I$35,3,FALSE))</f>
        <v>-</v>
      </c>
      <c r="G51" s="22"/>
      <c r="H51" s="22"/>
      <c r="I51" s="133">
        <f>G51-H51</f>
        <v>0</v>
      </c>
      <c r="K51" s="25">
        <f>IF((G51&lt;&gt;0)*(D51=""),"escoja un combustible",IF(D51=0,0,F51*G51))</f>
        <v>0</v>
      </c>
      <c r="L51" s="26">
        <f>IF((H51&lt;&gt;0)*(D51=""),"escoja un combustible",IF(D51=0,0,H51*F51))</f>
        <v>0</v>
      </c>
      <c r="M51" s="133">
        <f>IF((I51&lt;&gt;0)*(D51=""),"escoja un combustible",IF(D51=0,0,I51*F51))</f>
        <v>0</v>
      </c>
    </row>
    <row r="52" spans="2:16" s="2" customFormat="1" x14ac:dyDescent="0.25">
      <c r="B52" s="30">
        <v>2</v>
      </c>
      <c r="C52" s="157" t="s">
        <v>50</v>
      </c>
      <c r="D52" s="158"/>
      <c r="E52" s="136" t="str">
        <f>IF(D52="","-",VLOOKUP(D52,'[1]Factores emisión 2'!$G$5:$I$35,2,FALSE))</f>
        <v>-</v>
      </c>
      <c r="F52" s="159" t="str">
        <f>IF(D52="","-",VLOOKUP(D52,'[1]Factores emisión 2'!$G$5:$I$35,3,FALSE))</f>
        <v>-</v>
      </c>
      <c r="G52" s="35"/>
      <c r="H52" s="35"/>
      <c r="I52" s="138">
        <f>G52-H52</f>
        <v>0</v>
      </c>
      <c r="K52" s="38">
        <f>IF((G52&lt;&gt;0)*(D52=""),"escoja un combustible",IF(D52=0,0,F52*G52))</f>
        <v>0</v>
      </c>
      <c r="L52" s="39">
        <f>IF((H52&lt;&gt;0)*(D52=""),"escoja un combustible",IF(D52=0,0,H52*F52))</f>
        <v>0</v>
      </c>
      <c r="M52" s="138">
        <f>IF((I52&lt;&gt;0)*(D52=""),"escoja un combustible",IF(D52=0,0,I52*F52))</f>
        <v>0</v>
      </c>
    </row>
    <row r="53" spans="2:16" s="2" customFormat="1" ht="15.75" customHeight="1" thickBot="1" x14ac:dyDescent="0.3">
      <c r="B53" s="30">
        <v>3</v>
      </c>
      <c r="C53" s="31" t="s">
        <v>50</v>
      </c>
      <c r="D53" s="158"/>
      <c r="E53" s="137" t="str">
        <f>IF(D53="","-",VLOOKUP(D53,'[1]Factores emisión 2'!$G$5:$I$35,2,FALSE))</f>
        <v>-</v>
      </c>
      <c r="F53" s="160" t="str">
        <f>IF(D53="","-",VLOOKUP(D53,'[1]Factores emisión 2'!$G$5:$I$35,3,FALSE))</f>
        <v>-</v>
      </c>
      <c r="G53" s="35"/>
      <c r="H53" s="35"/>
      <c r="I53" s="138">
        <f>G53-H53</f>
        <v>0</v>
      </c>
      <c r="K53" s="38">
        <f>IF((G53&lt;&gt;0)*(D53=""),"escoja un combustible",IF(D53=0,0,F53*G53))</f>
        <v>0</v>
      </c>
      <c r="L53" s="39">
        <f>IF((H53&lt;&gt;0)*(D53=""),"escoja un combustible",IF(D53=0,0,H53*F53))</f>
        <v>0</v>
      </c>
      <c r="M53" s="138">
        <f>IF((I53&lt;&gt;0)*(D53=""),"escoja un combustible",IF(D53=0,0,I53*F53))</f>
        <v>0</v>
      </c>
    </row>
    <row r="54" spans="2:16" s="2" customFormat="1" ht="15.75" customHeight="1" thickBot="1" x14ac:dyDescent="0.3">
      <c r="B54" s="17">
        <v>4</v>
      </c>
      <c r="C54" s="18" t="s">
        <v>67</v>
      </c>
      <c r="D54" s="142"/>
      <c r="E54" s="89"/>
      <c r="F54" s="90"/>
      <c r="G54" s="22"/>
      <c r="H54" s="22"/>
      <c r="I54" s="133">
        <f>G54-H54</f>
        <v>0</v>
      </c>
      <c r="J54" s="9"/>
      <c r="K54" s="69">
        <f>IF((G54&lt;&gt;0)*(D54=""),"escoja un combustible",IF(D54=0,0,F54*G54))</f>
        <v>0</v>
      </c>
      <c r="L54" s="70">
        <f>IF((H54&lt;&gt;0)*(D54=""),"escoja un combustible",IF(D54=0,0,H54*F54))</f>
        <v>0</v>
      </c>
      <c r="M54" s="143">
        <f>IF((I54&lt;&gt;0)*(D54=""),"escoja un combustible",IF(D54=0,0,I54*F54))</f>
        <v>0</v>
      </c>
      <c r="N54" s="9"/>
    </row>
    <row r="55" spans="2:16" s="2" customFormat="1" ht="15.75" customHeight="1" thickBot="1" x14ac:dyDescent="0.3">
      <c r="B55" s="43"/>
      <c r="C55" s="44" t="s">
        <v>1</v>
      </c>
      <c r="D55" s="144"/>
      <c r="E55" s="46"/>
      <c r="F55" s="145"/>
      <c r="G55" s="146"/>
      <c r="H55" s="146"/>
      <c r="I55" s="147"/>
      <c r="K55" s="37"/>
      <c r="L55" s="37"/>
      <c r="M55" s="94"/>
      <c r="N55" s="9"/>
    </row>
    <row r="56" spans="2:16" s="2" customFormat="1" ht="15.75" customHeight="1" thickBot="1" x14ac:dyDescent="0.3">
      <c r="B56" s="15"/>
      <c r="C56" s="55"/>
      <c r="D56" s="9"/>
      <c r="E56" s="161"/>
      <c r="F56" s="9"/>
      <c r="G56" s="57"/>
      <c r="H56" s="57"/>
      <c r="I56" s="149"/>
      <c r="K56" s="214" t="s">
        <v>4</v>
      </c>
      <c r="L56" s="215"/>
      <c r="M56" s="216"/>
    </row>
    <row r="57" spans="2:16" s="2" customFormat="1" ht="19.5" customHeight="1" thickBot="1" x14ac:dyDescent="0.3">
      <c r="B57" s="15"/>
      <c r="C57" s="55"/>
      <c r="D57" s="9"/>
      <c r="E57" s="9"/>
      <c r="F57" s="9"/>
      <c r="G57" s="122"/>
      <c r="I57" s="122"/>
      <c r="J57" s="3"/>
      <c r="K57" s="123">
        <f>SUM(K51:K55)</f>
        <v>0</v>
      </c>
      <c r="L57" s="123">
        <f>SUM(L51:L55)</f>
        <v>0</v>
      </c>
      <c r="M57" s="162">
        <f>IF((COUNTIF(M51:M54,"escoja un combustible"))&gt;0,"revise datos introducidos",SUM(M51:M54))</f>
        <v>0</v>
      </c>
    </row>
    <row r="58" spans="2:16" s="2" customFormat="1" ht="19.5" customHeight="1" x14ac:dyDescent="0.25">
      <c r="B58" s="15"/>
      <c r="C58" s="55"/>
      <c r="D58" s="9"/>
      <c r="E58" s="9"/>
      <c r="F58" s="9"/>
      <c r="G58" s="121"/>
      <c r="H58" s="121"/>
      <c r="I58" s="122"/>
      <c r="J58" s="122"/>
      <c r="K58" s="151"/>
      <c r="L58" s="126"/>
      <c r="M58" s="122"/>
      <c r="N58" s="3"/>
      <c r="O58" s="152"/>
      <c r="P58" s="152"/>
    </row>
    <row r="59" spans="2:16" s="2" customFormat="1" ht="19.5" customHeight="1" thickBot="1" x14ac:dyDescent="0.3">
      <c r="B59" s="15"/>
      <c r="C59" s="55"/>
      <c r="D59" s="9"/>
      <c r="E59" s="9"/>
      <c r="F59" s="9"/>
      <c r="G59" s="121"/>
      <c r="H59" s="121"/>
      <c r="O59" s="3"/>
      <c r="P59" s="3"/>
    </row>
    <row r="60" spans="2:16" s="2" customFormat="1" ht="45" customHeight="1" thickBot="1" x14ac:dyDescent="0.3">
      <c r="B60" s="3"/>
      <c r="C60" s="163" t="s">
        <v>52</v>
      </c>
      <c r="F60" s="15" t="s">
        <v>18</v>
      </c>
      <c r="G60" s="15" t="s">
        <v>19</v>
      </c>
      <c r="H60" s="15" t="s">
        <v>20</v>
      </c>
      <c r="I60" s="15" t="s">
        <v>21</v>
      </c>
      <c r="K60" s="15" t="s">
        <v>22</v>
      </c>
      <c r="L60" s="15" t="s">
        <v>22</v>
      </c>
      <c r="M60" s="15" t="s">
        <v>22</v>
      </c>
    </row>
    <row r="61" spans="2:16" s="16" customFormat="1" ht="30" customHeight="1" thickBot="1" x14ac:dyDescent="0.3">
      <c r="B61" s="3"/>
      <c r="D61" s="15" t="s">
        <v>0</v>
      </c>
      <c r="E61" s="15" t="s">
        <v>26</v>
      </c>
      <c r="F61" s="15" t="s">
        <v>46</v>
      </c>
      <c r="G61" s="15" t="s">
        <v>27</v>
      </c>
      <c r="H61" s="15" t="s">
        <v>27</v>
      </c>
      <c r="I61" s="15" t="s">
        <v>27</v>
      </c>
      <c r="K61" s="15" t="s">
        <v>28</v>
      </c>
      <c r="L61" s="15" t="s">
        <v>29</v>
      </c>
      <c r="M61" s="15" t="s">
        <v>30</v>
      </c>
    </row>
    <row r="62" spans="2:16" s="2" customFormat="1" x14ac:dyDescent="0.25">
      <c r="B62" s="17">
        <v>1</v>
      </c>
      <c r="C62" s="18" t="s">
        <v>52</v>
      </c>
      <c r="D62" s="155"/>
      <c r="E62" s="132" t="str">
        <f>IF(D62="","-",VLOOKUP(D62,'[1]Factores emisión 2'!$L$5:$N$54,2,FALSE))</f>
        <v>-</v>
      </c>
      <c r="F62" s="132" t="str">
        <f>IF(D62="","-",VLOOKUP(D62,'[1]Factores emisión 2'!$L$5:$N$54,3,FALSE))</f>
        <v>-</v>
      </c>
      <c r="G62" s="22"/>
      <c r="H62" s="22"/>
      <c r="I62" s="133">
        <f>G62-H62</f>
        <v>0</v>
      </c>
      <c r="K62" s="25">
        <f>IF((G62&lt;&gt;0)*(D62=""),"escoja un combustible",IF(D62=0,0,F62*G62))</f>
        <v>0</v>
      </c>
      <c r="L62" s="26">
        <f>IF((H62&lt;&gt;0)*(D62=""),"escoja un combustible",IF(D62=0,0,H62*F62))</f>
        <v>0</v>
      </c>
      <c r="M62" s="133">
        <f>IF((I62&lt;&gt;0)*(D62=""),"escoja un combustible",IF(D62=0,0,I62*F62))</f>
        <v>0</v>
      </c>
    </row>
    <row r="63" spans="2:16" s="2" customFormat="1" x14ac:dyDescent="0.25">
      <c r="B63" s="30">
        <v>2</v>
      </c>
      <c r="C63" s="157" t="s">
        <v>52</v>
      </c>
      <c r="D63" s="158"/>
      <c r="E63" s="136" t="str">
        <f>IF(D63="","-",VLOOKUP(D63,'[1]Factores emisión 2'!$L$5:$N$54,2,FALSE))</f>
        <v>-</v>
      </c>
      <c r="F63" s="136" t="str">
        <f>IF(D63="","-",VLOOKUP(D63,'[1]Factores emisión 2'!$L$5:$N$54,3,FALSE))</f>
        <v>-</v>
      </c>
      <c r="G63" s="35"/>
      <c r="H63" s="35"/>
      <c r="I63" s="138">
        <f>G63-H63</f>
        <v>0</v>
      </c>
      <c r="K63" s="38">
        <f>IF((G63&lt;&gt;0)*(D63=""),"escoja un combustible",IF(D63=0,0,F63*G63))</f>
        <v>0</v>
      </c>
      <c r="L63" s="39">
        <f>IF((H63&lt;&gt;0)*(D63=""),"escoja un combustible",IF(D63=0,0,H63*F63))</f>
        <v>0</v>
      </c>
      <c r="M63" s="138">
        <f>IF((I63&lt;&gt;0)*(D63=""),"escoja un combustible",IF(D63=0,0,I63*F63))</f>
        <v>0</v>
      </c>
      <c r="O63" s="164"/>
    </row>
    <row r="64" spans="2:16" s="2" customFormat="1" ht="15.75" customHeight="1" thickBot="1" x14ac:dyDescent="0.3">
      <c r="B64" s="30">
        <v>3</v>
      </c>
      <c r="C64" s="31" t="s">
        <v>52</v>
      </c>
      <c r="D64" s="165"/>
      <c r="E64" s="136" t="str">
        <f>IF(D64="","-",VLOOKUP(D64,'[1]Factores emisión 2'!$L$5:$N$54,2,FALSE))</f>
        <v>-</v>
      </c>
      <c r="F64" s="136" t="str">
        <f>IF(D64="","-",VLOOKUP(D64,'[1]Factores emisión 2'!$L$5:$N$54,3,FALSE))</f>
        <v>-</v>
      </c>
      <c r="G64" s="166"/>
      <c r="H64" s="166"/>
      <c r="I64" s="167">
        <f>G64-H64</f>
        <v>0</v>
      </c>
      <c r="K64" s="38">
        <f>IF((G64&lt;&gt;0)*(D64=""),"escoja un combustible",IF(D64=0,0,F64*G64))</f>
        <v>0</v>
      </c>
      <c r="L64" s="39">
        <f>IF((H64&lt;&gt;0)*(D64=""),"escoja un combustible",IF(D64=0,0,H64*F64))</f>
        <v>0</v>
      </c>
      <c r="M64" s="167">
        <f>IF((I64&lt;&gt;0)*(D64=""),"escoja un combustible",IF(D64=0,0,I64*F64))</f>
        <v>0</v>
      </c>
    </row>
    <row r="65" spans="2:14" s="2" customFormat="1" ht="15.75" customHeight="1" thickBot="1" x14ac:dyDescent="0.3">
      <c r="B65" s="17">
        <v>4</v>
      </c>
      <c r="C65" s="168" t="s">
        <v>53</v>
      </c>
      <c r="D65" s="142"/>
      <c r="E65" s="89"/>
      <c r="F65" s="90"/>
      <c r="G65" s="22"/>
      <c r="H65" s="22"/>
      <c r="I65" s="133">
        <f>G65-H65</f>
        <v>0</v>
      </c>
      <c r="J65" s="9"/>
      <c r="K65" s="69">
        <f>IF((G65&lt;&gt;0)*(D65=""),"escoja un combustible",IF(D65=0,0,F65*G65))</f>
        <v>0</v>
      </c>
      <c r="L65" s="70">
        <f>IF((H65&lt;&gt;0)*(D65=""),"escoja un combustible",IF(D65=0,0,H65*F65))</f>
        <v>0</v>
      </c>
      <c r="M65" s="143">
        <f>IF((I65&lt;&gt;0)*(D65=""),"escoja un combustible",IF(D65=0,0,I65*F65))</f>
        <v>0</v>
      </c>
      <c r="N65" s="9"/>
    </row>
    <row r="66" spans="2:14" s="2" customFormat="1" ht="15.75" customHeight="1" thickBot="1" x14ac:dyDescent="0.3">
      <c r="B66" s="43"/>
      <c r="C66" s="169" t="s">
        <v>39</v>
      </c>
      <c r="D66" s="144"/>
      <c r="E66" s="46"/>
      <c r="F66" s="145"/>
      <c r="G66" s="146"/>
      <c r="H66" s="146"/>
      <c r="I66" s="147"/>
      <c r="K66" s="37"/>
      <c r="L66" s="37"/>
      <c r="M66" s="94"/>
      <c r="N66" s="9"/>
    </row>
    <row r="67" spans="2:14" s="2" customFormat="1" ht="15.75" customHeight="1" thickBot="1" x14ac:dyDescent="0.3">
      <c r="B67" s="15"/>
      <c r="C67" s="55"/>
      <c r="D67" s="9"/>
      <c r="E67" s="161"/>
      <c r="F67" s="9"/>
      <c r="G67" s="57"/>
      <c r="H67" s="57"/>
      <c r="I67" s="149"/>
      <c r="K67" s="214" t="s">
        <v>54</v>
      </c>
      <c r="L67" s="215"/>
      <c r="M67" s="216"/>
    </row>
    <row r="68" spans="2:14" s="2" customFormat="1" ht="19.5" customHeight="1" thickBot="1" x14ac:dyDescent="0.3">
      <c r="B68" s="15"/>
      <c r="C68" s="55"/>
      <c r="D68" s="9"/>
      <c r="E68" s="9"/>
      <c r="F68" s="9"/>
      <c r="G68" s="122"/>
      <c r="I68" s="122"/>
      <c r="J68" s="3"/>
      <c r="K68" s="123">
        <f>SUM(K62:K66)</f>
        <v>0</v>
      </c>
      <c r="L68" s="123">
        <f>SUM(L62:L66)</f>
        <v>0</v>
      </c>
      <c r="M68" s="150">
        <f>IF((COUNTIF(M62:M65,"escoja un combustible"))&gt;0,"revise datos introducidos",SUM(M62:M65))</f>
        <v>0</v>
      </c>
    </row>
    <row r="69" spans="2:14" s="2" customFormat="1" ht="19.5" customHeight="1" thickBot="1" x14ac:dyDescent="0.3">
      <c r="B69" s="15"/>
      <c r="C69" s="55"/>
      <c r="D69" s="9"/>
      <c r="E69" s="9"/>
      <c r="F69" s="9"/>
      <c r="G69" s="121"/>
      <c r="H69" s="121"/>
      <c r="I69" s="122"/>
      <c r="J69" s="122"/>
      <c r="K69" s="151"/>
      <c r="L69" s="126"/>
      <c r="M69" s="122"/>
      <c r="N69" s="3"/>
    </row>
    <row r="70" spans="2:14" s="2" customFormat="1" ht="19.5" customHeight="1" thickBot="1" x14ac:dyDescent="0.3">
      <c r="B70" s="15"/>
      <c r="C70" s="55"/>
      <c r="D70" s="9"/>
      <c r="E70" s="9"/>
      <c r="F70" s="9"/>
      <c r="G70" s="121"/>
      <c r="H70" s="121"/>
      <c r="I70" s="122"/>
      <c r="J70" s="122"/>
      <c r="K70" s="217" t="s">
        <v>55</v>
      </c>
      <c r="L70" s="218"/>
      <c r="M70" s="219"/>
    </row>
    <row r="71" spans="2:14" s="2" customFormat="1" ht="16.5" customHeight="1" x14ac:dyDescent="0.25">
      <c r="B71" s="15"/>
      <c r="C71" s="55"/>
      <c r="D71" s="9"/>
      <c r="E71" s="9"/>
      <c r="F71" s="9"/>
      <c r="K71" s="220" t="s">
        <v>56</v>
      </c>
      <c r="L71" s="220" t="s">
        <v>57</v>
      </c>
      <c r="M71" s="220" t="s">
        <v>58</v>
      </c>
    </row>
    <row r="72" spans="2:14" s="2" customFormat="1" ht="16.5" customHeight="1" x14ac:dyDescent="0.25">
      <c r="B72" s="15"/>
      <c r="C72" s="55"/>
      <c r="D72" s="9"/>
      <c r="E72" s="9"/>
      <c r="F72" s="9"/>
      <c r="K72" s="220"/>
      <c r="L72" s="220"/>
      <c r="M72" s="220"/>
    </row>
    <row r="73" spans="2:14" s="2" customFormat="1" ht="16.350000000000001" customHeight="1" thickBot="1" x14ac:dyDescent="0.3">
      <c r="B73" s="15"/>
      <c r="C73" s="55"/>
      <c r="D73" s="9"/>
      <c r="E73" s="9"/>
      <c r="F73" s="9"/>
      <c r="K73" s="221"/>
      <c r="L73" s="221"/>
      <c r="M73" s="221"/>
    </row>
    <row r="74" spans="2:14" s="2" customFormat="1" ht="16.5" customHeight="1" thickBot="1" x14ac:dyDescent="0.3">
      <c r="B74" s="15"/>
      <c r="C74" s="55"/>
      <c r="D74" s="9"/>
      <c r="E74" s="9"/>
      <c r="K74" s="127">
        <f>SUM(K68,K57,K46,K31)</f>
        <v>0</v>
      </c>
      <c r="L74" s="127">
        <f>SUM(L68,L57,L46,L31)</f>
        <v>0</v>
      </c>
      <c r="M74" s="128">
        <f>SUM(M68,M57,M46,M31)</f>
        <v>0</v>
      </c>
      <c r="N74" s="3"/>
    </row>
    <row r="75" spans="2:14" s="2" customFormat="1" ht="15.75" customHeight="1" thickBot="1" x14ac:dyDescent="0.3">
      <c r="B75" s="3"/>
      <c r="C75" s="55"/>
    </row>
    <row r="76" spans="2:14" s="2" customFormat="1" ht="15.75" thickBot="1" x14ac:dyDescent="0.3">
      <c r="B76" s="3"/>
      <c r="C76" s="222" t="s">
        <v>59</v>
      </c>
      <c r="D76" s="223"/>
      <c r="E76" s="224"/>
    </row>
    <row r="77" spans="2:14" s="2" customFormat="1" ht="47.25" x14ac:dyDescent="0.25">
      <c r="B77" s="3"/>
      <c r="C77" s="170" t="s">
        <v>60</v>
      </c>
      <c r="D77" s="171">
        <f>M74/1000</f>
        <v>0</v>
      </c>
      <c r="E77" s="172" t="s">
        <v>62</v>
      </c>
    </row>
    <row r="78" spans="2:14" s="2" customFormat="1" ht="16.5" thickBot="1" x14ac:dyDescent="0.3">
      <c r="B78" s="3"/>
      <c r="C78" s="173" t="s">
        <v>61</v>
      </c>
      <c r="D78" s="174">
        <f>IFERROR((K74-L74)/K74,0)</f>
        <v>0</v>
      </c>
      <c r="E78" s="175" t="s">
        <v>5</v>
      </c>
    </row>
    <row r="79" spans="2:14" s="2" customFormat="1" ht="15.75" thickBot="1" x14ac:dyDescent="0.3">
      <c r="B79" s="3"/>
      <c r="D79" s="9"/>
    </row>
    <row r="80" spans="2:14" s="2" customFormat="1" ht="16.5" thickBot="1" x14ac:dyDescent="0.3">
      <c r="B80" s="3"/>
      <c r="C80" s="209" t="s">
        <v>6</v>
      </c>
      <c r="D80" s="210"/>
      <c r="E80" s="211"/>
    </row>
    <row r="81" spans="2:5" s="2" customFormat="1" ht="15.75" x14ac:dyDescent="0.25">
      <c r="B81" s="3"/>
      <c r="C81" s="176" t="s">
        <v>7</v>
      </c>
      <c r="D81" s="177">
        <f>Q33/1000</f>
        <v>0</v>
      </c>
      <c r="E81" s="178" t="s">
        <v>63</v>
      </c>
    </row>
    <row r="82" spans="2:5" s="2" customFormat="1" ht="15.75" x14ac:dyDescent="0.25">
      <c r="B82" s="3"/>
      <c r="C82" s="179" t="s">
        <v>8</v>
      </c>
      <c r="D82" s="180">
        <f>D81*0.086</f>
        <v>0</v>
      </c>
      <c r="E82" s="181" t="s">
        <v>64</v>
      </c>
    </row>
    <row r="83" spans="2:5" s="2" customFormat="1" ht="16.5" thickBot="1" x14ac:dyDescent="0.3">
      <c r="B83" s="3"/>
      <c r="C83" s="182" t="s">
        <v>9</v>
      </c>
      <c r="D83" s="183">
        <f>IFERROR((O33-P33)/O33,0)</f>
        <v>0</v>
      </c>
      <c r="E83" s="184" t="s">
        <v>10</v>
      </c>
    </row>
    <row r="84" spans="2:5" s="2" customFormat="1" x14ac:dyDescent="0.25">
      <c r="B84" s="3"/>
      <c r="D84" s="185"/>
    </row>
    <row r="85" spans="2:5" s="2" customFormat="1" x14ac:dyDescent="0.25">
      <c r="B85" s="3"/>
    </row>
  </sheetData>
  <sheetProtection algorithmName="SHA-512" hashValue="89nzux+myMSObvwc6pSBLGmaOo40JyzNNrqmK3PZOlAv/f3qyFqyeoCoDanasaGrGRfNI+obZQORkXDxb47sFQ==" saltValue="t+nyn1GovfYECOBICUKO4g==" spinCount="100000" sheet="1" objects="1" scenarios="1"/>
  <mergeCells count="14">
    <mergeCell ref="O30:O32"/>
    <mergeCell ref="P30:P32"/>
    <mergeCell ref="Q30:Q32"/>
    <mergeCell ref="K45:M45"/>
    <mergeCell ref="K56:M56"/>
    <mergeCell ref="C80:E80"/>
    <mergeCell ref="D6:M6"/>
    <mergeCell ref="K67:M67"/>
    <mergeCell ref="K70:M70"/>
    <mergeCell ref="K71:K73"/>
    <mergeCell ref="L71:L73"/>
    <mergeCell ref="M71:M73"/>
    <mergeCell ref="C76:E76"/>
    <mergeCell ref="K30:M30"/>
  </mergeCells>
  <conditionalFormatting sqref="D77:D78 L47 L58 L69">
    <cfRule type="cellIs" dxfId="36" priority="33" operator="equal">
      <formula>"revise datos introducidos"</formula>
    </cfRule>
  </conditionalFormatting>
  <conditionalFormatting sqref="D78">
    <cfRule type="cellIs" dxfId="35" priority="30" operator="lessThan">
      <formula>0.1</formula>
    </cfRule>
    <cfRule type="cellIs" dxfId="34" priority="24" operator="equal">
      <formula>0</formula>
    </cfRule>
    <cfRule type="cellIs" dxfId="33" priority="22" operator="equal">
      <formula>0</formula>
    </cfRule>
    <cfRule type="cellIs" dxfId="32" priority="31" operator="equal">
      <formula>0.1</formula>
    </cfRule>
    <cfRule type="cellIs" dxfId="31" priority="32" operator="greaterThan">
      <formula>0.1</formula>
    </cfRule>
  </conditionalFormatting>
  <conditionalFormatting sqref="D83">
    <cfRule type="cellIs" dxfId="30" priority="28" operator="equal">
      <formula>"revise datos introducidos"</formula>
    </cfRule>
    <cfRule type="cellIs" dxfId="29" priority="27" operator="greaterThan">
      <formula>0.1</formula>
    </cfRule>
    <cfRule type="cellIs" dxfId="28" priority="26" operator="equal">
      <formula>0.1</formula>
    </cfRule>
    <cfRule type="cellIs" dxfId="27" priority="25" operator="lessThan">
      <formula>0.1</formula>
    </cfRule>
    <cfRule type="cellIs" dxfId="26" priority="23" operator="equal">
      <formula>0</formula>
    </cfRule>
    <cfRule type="cellIs" dxfId="25" priority="21" operator="equal">
      <formula>0</formula>
    </cfRule>
  </conditionalFormatting>
  <conditionalFormatting sqref="F77">
    <cfRule type="cellIs" dxfId="24" priority="29" operator="equal">
      <formula>0</formula>
    </cfRule>
  </conditionalFormatting>
  <conditionalFormatting sqref="J31:J32 J46 N47 J57 N58 J68 N69">
    <cfRule type="containsText" dxfId="23" priority="34" operator="containsText" text="ERROR">
      <formula>NOT(ISERROR(SEARCH("ERROR",J31)))</formula>
    </cfRule>
    <cfRule type="containsText" dxfId="22" priority="35" operator="containsText" text="OK">
      <formula>NOT(ISERROR(SEARCH("OK",J31)))</formula>
    </cfRule>
    <cfRule type="cellIs" dxfId="21" priority="36" operator="equal">
      <formula>"""ERROR"""</formula>
    </cfRule>
  </conditionalFormatting>
  <conditionalFormatting sqref="K14 K27:K29">
    <cfRule type="cellIs" dxfId="20" priority="37" operator="equal">
      <formula>"escoja un combustible"</formula>
    </cfRule>
  </conditionalFormatting>
  <conditionalFormatting sqref="K10:M12">
    <cfRule type="cellIs" dxfId="19" priority="20" operator="equal">
      <formula>"escoja un combustible"</formula>
    </cfRule>
  </conditionalFormatting>
  <conditionalFormatting sqref="K16:M17">
    <cfRule type="cellIs" dxfId="18" priority="16" operator="equal">
      <formula>"escoja un combustible"</formula>
    </cfRule>
  </conditionalFormatting>
  <conditionalFormatting sqref="K19:M20">
    <cfRule type="cellIs" dxfId="17" priority="14" operator="equal">
      <formula>"escoja un combustible"</formula>
    </cfRule>
  </conditionalFormatting>
  <conditionalFormatting sqref="K22:M22">
    <cfRule type="cellIs" dxfId="16" priority="15" operator="equal">
      <formula>"escoja un combustible"</formula>
    </cfRule>
  </conditionalFormatting>
  <conditionalFormatting sqref="K24:M24">
    <cfRule type="cellIs" dxfId="15" priority="5" operator="equal">
      <formula>"escoja un combustible"</formula>
    </cfRule>
  </conditionalFormatting>
  <conditionalFormatting sqref="K36:M39">
    <cfRule type="cellIs" dxfId="14" priority="11" operator="equal">
      <formula>"escoja un combustible"</formula>
    </cfRule>
  </conditionalFormatting>
  <conditionalFormatting sqref="K41:M41">
    <cfRule type="cellIs" dxfId="13" priority="3" operator="equal">
      <formula>"escoja un combustible"</formula>
    </cfRule>
  </conditionalFormatting>
  <conditionalFormatting sqref="K43:M43">
    <cfRule type="cellIs" dxfId="12" priority="1" operator="equal">
      <formula>"escoja un combustible"</formula>
    </cfRule>
  </conditionalFormatting>
  <conditionalFormatting sqref="K51:M54">
    <cfRule type="cellIs" dxfId="11" priority="9" operator="equal">
      <formula>"escoja un combustible"</formula>
    </cfRule>
  </conditionalFormatting>
  <conditionalFormatting sqref="K62:M65">
    <cfRule type="cellIs" dxfId="10" priority="7" operator="equal">
      <formula>"escoja un combustible"</formula>
    </cfRule>
  </conditionalFormatting>
  <conditionalFormatting sqref="M14">
    <cfRule type="cellIs" dxfId="9" priority="17" operator="equal">
      <formula>"escoja un combustible"</formula>
    </cfRule>
  </conditionalFormatting>
  <conditionalFormatting sqref="M22">
    <cfRule type="cellIs" dxfId="8" priority="19" operator="equal">
      <formula>"introduzca consumos"</formula>
    </cfRule>
  </conditionalFormatting>
  <conditionalFormatting sqref="M24">
    <cfRule type="cellIs" dxfId="7" priority="6" operator="equal">
      <formula>"introduzca consumos"</formula>
    </cfRule>
  </conditionalFormatting>
  <conditionalFormatting sqref="M31:M32">
    <cfRule type="cellIs" dxfId="6" priority="18" operator="equal">
      <formula>"revise datos introducidos"</formula>
    </cfRule>
  </conditionalFormatting>
  <conditionalFormatting sqref="M39">
    <cfRule type="cellIs" dxfId="5" priority="12" operator="equal">
      <formula>"introduzca consumos"</formula>
    </cfRule>
  </conditionalFormatting>
  <conditionalFormatting sqref="M41">
    <cfRule type="cellIs" dxfId="4" priority="4" operator="equal">
      <formula>"introduzca consumos"</formula>
    </cfRule>
  </conditionalFormatting>
  <conditionalFormatting sqref="M43">
    <cfRule type="cellIs" dxfId="3" priority="2" operator="equal">
      <formula>"introduzca consumos"</formula>
    </cfRule>
  </conditionalFormatting>
  <conditionalFormatting sqref="M46 M57 M68">
    <cfRule type="cellIs" dxfId="2" priority="13" operator="equal">
      <formula>"revise datos introducidos"</formula>
    </cfRule>
  </conditionalFormatting>
  <conditionalFormatting sqref="M54">
    <cfRule type="cellIs" dxfId="1" priority="10" operator="equal">
      <formula>"introduzca consumos"</formula>
    </cfRule>
  </conditionalFormatting>
  <conditionalFormatting sqref="M65">
    <cfRule type="cellIs" dxfId="0" priority="8" operator="equal">
      <formula>"introduzca consumos"</formula>
    </cfRule>
  </conditionalFormatting>
  <dataValidations count="7">
    <dataValidation type="decimal" operator="greaterThanOrEqual" allowBlank="1" showInputMessage="1" showErrorMessage="1" errorTitle="Error" error="El valor debe ser numérico y mayor o igual que cero." sqref="G10:H12 G14:H14 G16:H17 G19:H20 G27:H29 G36:H38 G51:H53 G62:H64" xr:uid="{AEB65990-8601-4B18-8F30-97F9BA0C33C1}">
      <formula1>0</formula1>
    </dataValidation>
    <dataValidation type="decimal" operator="greaterThanOrEqual" allowBlank="1" showInputMessage="1" showErrorMessage="1" errorTitle="Error" error="El valor debe ser numerico y mayor o igual que cero." sqref="F22:H22 F39:H39 F54:H54 F65:H65 F24:H24 F41:H41 F43:H43" xr:uid="{E76150C9-95B4-4BC2-9B43-8CA44033D07C}">
      <formula1>0</formula1>
    </dataValidation>
    <dataValidation type="list" allowBlank="1" showInputMessage="1" showErrorMessage="1" sqref="D62:D64" xr:uid="{A28A7FF2-602F-49AA-9E6C-DBB8337E07E5}">
      <formula1>refrigerantes_y_otros</formula1>
    </dataValidation>
    <dataValidation type="list" allowBlank="1" showInputMessage="1" showErrorMessage="1" sqref="D19:D20" xr:uid="{60E3E3C5-D35E-4EFA-9222-5C490CB7AE80}">
      <formula1>hidrogenos</formula1>
    </dataValidation>
    <dataValidation type="list" allowBlank="1" showInputMessage="1" showErrorMessage="1" sqref="D16:D17" xr:uid="{CD4B3F60-158B-42D0-AD3B-44F8653DBF5B}">
      <formula1>otros_combustibles</formula1>
    </dataValidation>
    <dataValidation type="list" allowBlank="1" showInputMessage="1" showErrorMessage="1" sqref="D14" xr:uid="{9260E893-49B6-4B8B-977A-310388D0B741}">
      <formula1>bio_lenosos</formula1>
    </dataValidation>
    <dataValidation type="list" allowBlank="1" showInputMessage="1" showErrorMessage="1" sqref="D10:D12" xr:uid="{98D08E06-C289-48EA-8AAF-FCA64395CAA7}">
      <formula1>gases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D38E-B319-4A34-B9A9-FD85D811988C}">
  <dimension ref="A1:S37"/>
  <sheetViews>
    <sheetView showGridLines="0" zoomScale="80" zoomScaleNormal="80" workbookViewId="0">
      <selection activeCell="D25" sqref="D25"/>
    </sheetView>
  </sheetViews>
  <sheetFormatPr baseColWidth="10" defaultRowHeight="15" x14ac:dyDescent="0.25"/>
  <cols>
    <col min="1" max="1" width="2.140625" customWidth="1"/>
    <col min="2" max="2" width="32.5703125" customWidth="1"/>
    <col min="3" max="3" width="22.28515625" customWidth="1"/>
    <col min="4" max="4" width="33" customWidth="1"/>
  </cols>
  <sheetData>
    <row r="1" spans="1:19" x14ac:dyDescent="0.25">
      <c r="A1" s="186"/>
      <c r="B1" s="186"/>
      <c r="C1" s="186"/>
      <c r="D1" s="187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36.950000000000003" customHeight="1" x14ac:dyDescent="0.25">
      <c r="A2" s="186"/>
      <c r="B2" s="188" t="s">
        <v>75</v>
      </c>
      <c r="C2" s="206" t="s">
        <v>26</v>
      </c>
      <c r="D2" s="187" t="s">
        <v>76</v>
      </c>
      <c r="E2" s="186"/>
      <c r="F2" s="186"/>
      <c r="G2" s="186"/>
      <c r="H2" s="186"/>
      <c r="I2" s="186"/>
      <c r="J2" s="186"/>
      <c r="K2" s="207" t="s">
        <v>101</v>
      </c>
      <c r="L2" s="207"/>
      <c r="M2" s="207"/>
      <c r="N2" s="186"/>
      <c r="O2" s="186"/>
      <c r="P2" s="186"/>
      <c r="Q2" s="186"/>
      <c r="R2" s="186"/>
      <c r="S2" s="186"/>
    </row>
    <row r="3" spans="1:19" x14ac:dyDescent="0.25">
      <c r="A3" s="186"/>
      <c r="B3" s="189" t="s">
        <v>77</v>
      </c>
      <c r="C3" s="189" t="s">
        <v>68</v>
      </c>
      <c r="D3" s="190">
        <v>0.182</v>
      </c>
      <c r="E3" s="186"/>
      <c r="F3" s="186"/>
      <c r="G3" s="186"/>
      <c r="H3" s="186"/>
      <c r="I3" s="186"/>
      <c r="J3" s="207"/>
      <c r="K3" s="207"/>
      <c r="L3" s="207"/>
      <c r="M3" s="186"/>
      <c r="N3" s="186"/>
      <c r="O3" s="186"/>
      <c r="P3" s="186"/>
      <c r="Q3" s="186"/>
      <c r="R3" s="186"/>
      <c r="S3" s="186"/>
    </row>
    <row r="4" spans="1:19" x14ac:dyDescent="0.25">
      <c r="A4" s="186"/>
      <c r="B4" s="189" t="s">
        <v>69</v>
      </c>
      <c r="C4" s="189" t="s">
        <v>70</v>
      </c>
      <c r="D4" s="190">
        <v>1.5449999999999999</v>
      </c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x14ac:dyDescent="0.25">
      <c r="A5" s="186"/>
      <c r="B5" s="189" t="s">
        <v>78</v>
      </c>
      <c r="C5" s="189" t="s">
        <v>70</v>
      </c>
      <c r="D5" s="190">
        <v>2.5</v>
      </c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</row>
    <row r="6" spans="1:19" x14ac:dyDescent="0.25">
      <c r="A6" s="186"/>
      <c r="B6" s="189" t="s">
        <v>79</v>
      </c>
      <c r="C6" s="189" t="s">
        <v>71</v>
      </c>
      <c r="D6" s="190">
        <v>2.9660000000000002</v>
      </c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</row>
    <row r="7" spans="1:19" x14ac:dyDescent="0.25">
      <c r="A7" s="186"/>
      <c r="B7" s="189" t="s">
        <v>80</v>
      </c>
      <c r="C7" s="189" t="s">
        <v>71</v>
      </c>
      <c r="D7" s="190">
        <v>2.996</v>
      </c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</row>
    <row r="8" spans="1:19" x14ac:dyDescent="0.25">
      <c r="A8" s="186"/>
      <c r="B8" s="189" t="s">
        <v>81</v>
      </c>
      <c r="C8" s="189" t="s">
        <v>71</v>
      </c>
      <c r="D8" s="190">
        <v>0.88100000000000001</v>
      </c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</row>
    <row r="9" spans="1:19" x14ac:dyDescent="0.25">
      <c r="A9" s="186"/>
      <c r="B9" s="189" t="s">
        <v>82</v>
      </c>
      <c r="C9" s="189" t="s">
        <v>71</v>
      </c>
      <c r="D9" s="191">
        <v>2E-3</v>
      </c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  <row r="10" spans="1:19" ht="44.1" customHeight="1" x14ac:dyDescent="0.25">
      <c r="A10" s="186"/>
      <c r="B10" s="186"/>
      <c r="C10" s="186"/>
      <c r="D10" s="187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</row>
    <row r="11" spans="1:19" ht="33.6" customHeight="1" x14ac:dyDescent="0.25">
      <c r="A11" s="186"/>
      <c r="B11" s="186"/>
      <c r="C11" s="206" t="s">
        <v>26</v>
      </c>
      <c r="D11" s="187" t="s">
        <v>76</v>
      </c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</row>
    <row r="12" spans="1:19" x14ac:dyDescent="0.25">
      <c r="A12" s="186"/>
      <c r="B12" s="189" t="s">
        <v>83</v>
      </c>
      <c r="C12" s="189" t="s">
        <v>70</v>
      </c>
      <c r="D12" s="190">
        <v>2.7210000000000001</v>
      </c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19" x14ac:dyDescent="0.25">
      <c r="A13" s="186"/>
      <c r="B13" s="189" t="s">
        <v>84</v>
      </c>
      <c r="C13" s="189" t="s">
        <v>70</v>
      </c>
      <c r="D13" s="190">
        <v>2.7210000000000001</v>
      </c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1:19" x14ac:dyDescent="0.25">
      <c r="A14" s="186"/>
      <c r="B14" s="189" t="s">
        <v>85</v>
      </c>
      <c r="C14" s="189" t="s">
        <v>70</v>
      </c>
      <c r="D14" s="190">
        <v>3.1240000000000001</v>
      </c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1:19" x14ac:dyDescent="0.25">
      <c r="A15" s="186"/>
      <c r="B15" s="189" t="s">
        <v>86</v>
      </c>
      <c r="C15" s="189" t="s">
        <v>71</v>
      </c>
      <c r="D15" s="191">
        <v>3.1840000000000002</v>
      </c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 x14ac:dyDescent="0.25">
      <c r="A16" s="186"/>
      <c r="B16" s="189" t="s">
        <v>87</v>
      </c>
      <c r="C16" s="189" t="s">
        <v>71</v>
      </c>
      <c r="D16" s="190">
        <v>3.036</v>
      </c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1:19" x14ac:dyDescent="0.25">
      <c r="A17" s="186"/>
      <c r="B17" s="189" t="s">
        <v>88</v>
      </c>
      <c r="C17" s="189" t="s">
        <v>71</v>
      </c>
      <c r="D17" s="190">
        <v>3.1379999999999999</v>
      </c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</row>
    <row r="18" spans="1:19" x14ac:dyDescent="0.25">
      <c r="A18" s="186"/>
      <c r="B18" s="189" t="s">
        <v>89</v>
      </c>
      <c r="C18" s="189" t="s">
        <v>71</v>
      </c>
      <c r="D18" s="190">
        <v>1.34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</row>
    <row r="19" spans="1:19" x14ac:dyDescent="0.25">
      <c r="A19" s="186"/>
      <c r="B19" s="189" t="s">
        <v>72</v>
      </c>
      <c r="C19" s="189" t="s">
        <v>70</v>
      </c>
      <c r="D19" s="190">
        <v>2.0790000000000002</v>
      </c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</row>
    <row r="20" spans="1:19" ht="36.6" customHeight="1" x14ac:dyDescent="0.25">
      <c r="A20" s="186"/>
      <c r="B20" s="186"/>
      <c r="C20" s="186"/>
      <c r="D20" s="192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1:19" ht="39.950000000000003" customHeight="1" x14ac:dyDescent="0.25">
      <c r="A21" s="186"/>
      <c r="B21" s="186"/>
      <c r="C21" s="206" t="s">
        <v>26</v>
      </c>
      <c r="D21" s="187" t="s">
        <v>76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x14ac:dyDescent="0.25">
      <c r="A22" s="186"/>
      <c r="B22" s="189" t="s">
        <v>90</v>
      </c>
      <c r="C22" s="189" t="s">
        <v>71</v>
      </c>
      <c r="D22" s="190">
        <v>0.13700000000000001</v>
      </c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</row>
    <row r="23" spans="1:19" x14ac:dyDescent="0.25">
      <c r="A23" s="186"/>
      <c r="B23" s="189" t="s">
        <v>91</v>
      </c>
      <c r="C23" s="189" t="s">
        <v>71</v>
      </c>
      <c r="D23" s="190">
        <v>0.17100000000000001</v>
      </c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</row>
    <row r="24" spans="1:19" x14ac:dyDescent="0.25">
      <c r="A24" s="186"/>
      <c r="B24" s="189" t="s">
        <v>92</v>
      </c>
      <c r="C24" s="189" t="s">
        <v>71</v>
      </c>
      <c r="D24" s="190">
        <v>0.14299999999999999</v>
      </c>
      <c r="E24" s="186"/>
      <c r="F24" s="186" t="s">
        <v>102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19" x14ac:dyDescent="0.25">
      <c r="A25" s="186"/>
      <c r="B25" s="189" t="s">
        <v>93</v>
      </c>
      <c r="C25" s="189" t="s">
        <v>71</v>
      </c>
      <c r="D25" s="190">
        <v>0.15</v>
      </c>
      <c r="E25" s="186"/>
      <c r="F25" t="s">
        <v>103</v>
      </c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19" ht="14.45" customHeight="1" x14ac:dyDescent="0.25">
      <c r="A26" s="186"/>
      <c r="B26" s="189" t="s">
        <v>94</v>
      </c>
      <c r="C26" s="189" t="s">
        <v>71</v>
      </c>
      <c r="D26" s="190">
        <v>0.14699999999999999</v>
      </c>
      <c r="E26" s="186"/>
      <c r="F26" s="208" t="s">
        <v>104</v>
      </c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</row>
    <row r="27" spans="1:19" x14ac:dyDescent="0.25">
      <c r="A27" s="186"/>
      <c r="B27" s="189" t="s">
        <v>95</v>
      </c>
      <c r="C27" s="189" t="s">
        <v>71</v>
      </c>
      <c r="D27" s="190">
        <v>0.153</v>
      </c>
      <c r="E27" s="186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</row>
    <row r="28" spans="1:19" x14ac:dyDescent="0.25">
      <c r="A28" s="186"/>
      <c r="B28" s="189" t="s">
        <v>96</v>
      </c>
      <c r="C28" s="189" t="s">
        <v>71</v>
      </c>
      <c r="D28" s="190">
        <v>0.184</v>
      </c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</row>
    <row r="29" spans="1:19" x14ac:dyDescent="0.25">
      <c r="A29" s="186"/>
      <c r="B29" s="186"/>
      <c r="C29" s="186"/>
      <c r="D29" s="187"/>
      <c r="E29" s="186"/>
      <c r="F29" s="19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</row>
    <row r="30" spans="1:19" ht="30" customHeight="1" x14ac:dyDescent="0.25">
      <c r="A30" s="186"/>
      <c r="B30" s="186"/>
      <c r="C30" s="206" t="s">
        <v>26</v>
      </c>
      <c r="D30" s="187" t="s">
        <v>76</v>
      </c>
      <c r="E30" s="186"/>
      <c r="F30" s="193" t="s">
        <v>73</v>
      </c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</row>
    <row r="31" spans="1:19" x14ac:dyDescent="0.25">
      <c r="A31" s="186"/>
      <c r="B31" s="189" t="s">
        <v>97</v>
      </c>
      <c r="C31" s="189" t="s">
        <v>71</v>
      </c>
      <c r="D31" s="136">
        <v>9.3000000000000007</v>
      </c>
      <c r="E31" s="186"/>
      <c r="F31" s="193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  <row r="32" spans="1:19" x14ac:dyDescent="0.25">
      <c r="A32" s="186"/>
      <c r="B32" s="189" t="s">
        <v>98</v>
      </c>
      <c r="C32" s="189" t="s">
        <v>71</v>
      </c>
      <c r="D32" s="136">
        <v>0</v>
      </c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</row>
    <row r="33" spans="1:19" x14ac:dyDescent="0.25">
      <c r="A33" s="186"/>
      <c r="B33" s="186"/>
      <c r="C33" s="186"/>
      <c r="D33" s="187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</row>
    <row r="34" spans="1:19" ht="34.5" customHeight="1" x14ac:dyDescent="0.25">
      <c r="A34" s="186"/>
      <c r="B34" s="186"/>
      <c r="C34" s="206" t="s">
        <v>26</v>
      </c>
      <c r="D34" s="187" t="s">
        <v>76</v>
      </c>
      <c r="E34" s="186"/>
      <c r="F34" s="193" t="s">
        <v>74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</row>
    <row r="35" spans="1:19" x14ac:dyDescent="0.25">
      <c r="A35" s="186"/>
      <c r="B35" s="189" t="s">
        <v>99</v>
      </c>
      <c r="C35" s="189" t="s">
        <v>66</v>
      </c>
      <c r="D35" s="194">
        <v>0.106</v>
      </c>
      <c r="E35" s="195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</row>
    <row r="36" spans="1:19" x14ac:dyDescent="0.25">
      <c r="A36" s="186"/>
      <c r="B36" s="189" t="s">
        <v>100</v>
      </c>
      <c r="C36" s="189" t="s">
        <v>66</v>
      </c>
      <c r="D36" s="196">
        <v>0</v>
      </c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</row>
    <row r="37" spans="1:19" x14ac:dyDescent="0.25">
      <c r="A37" s="186"/>
      <c r="B37" s="186"/>
      <c r="C37" s="186"/>
      <c r="D37" s="187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</row>
  </sheetData>
  <sheetProtection algorithmName="SHA-512" hashValue="jxfcPi3g3ASVsHv5RwqlgxaKK6P0n0P2Hs4ayA6qEeWzEHaI6Ig7mGGuORWFOs61/DJyMNx+vRLUq1EPqM/94g==" saltValue="74vChVJZQWthzXWEnl3FYQ==" spinCount="100000" sheet="1" objects="1" scenarios="1"/>
  <mergeCells count="3">
    <mergeCell ref="J3:L3"/>
    <mergeCell ref="F26:S27"/>
    <mergeCell ref="K2:M2"/>
  </mergeCells>
  <hyperlinks>
    <hyperlink ref="F30" r:id="rId1" xr:uid="{857E0487-90E7-4B20-84BB-63DF5816BC4C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B08CF-D692-4CE0-A22B-2EA5A1831539}">
  <dimension ref="B1:O133"/>
  <sheetViews>
    <sheetView showGridLines="0" zoomScale="86" zoomScaleNormal="86" workbookViewId="0">
      <selection activeCell="D37" sqref="D37"/>
    </sheetView>
  </sheetViews>
  <sheetFormatPr baseColWidth="10" defaultRowHeight="15" x14ac:dyDescent="0.25"/>
  <cols>
    <col min="1" max="1" width="3" customWidth="1"/>
    <col min="2" max="2" width="39.85546875" customWidth="1"/>
    <col min="4" max="4" width="18.42578125" customWidth="1"/>
    <col min="5" max="5" width="20" customWidth="1"/>
    <col min="6" max="6" width="3.28515625" customWidth="1"/>
    <col min="7" max="7" width="45.5703125" customWidth="1"/>
    <col min="9" max="9" width="16.140625" customWidth="1"/>
    <col min="10" max="10" width="15.7109375" customWidth="1"/>
    <col min="11" max="11" width="3.5703125" customWidth="1"/>
    <col min="12" max="12" width="22.42578125" customWidth="1"/>
    <col min="14" max="14" width="15.5703125" customWidth="1"/>
    <col min="15" max="15" width="15.140625" customWidth="1"/>
  </cols>
  <sheetData>
    <row r="1" spans="2:15" ht="15.75" thickBot="1" x14ac:dyDescent="0.3">
      <c r="C1" s="3"/>
      <c r="D1" s="3"/>
      <c r="E1" s="3"/>
      <c r="F1" s="3"/>
    </row>
    <row r="2" spans="2:15" ht="15.75" thickBot="1" x14ac:dyDescent="0.3">
      <c r="B2" s="229" t="s">
        <v>105</v>
      </c>
      <c r="C2" s="230"/>
      <c r="D2" s="230"/>
      <c r="E2" s="231"/>
      <c r="F2" s="3"/>
      <c r="G2" s="229" t="s">
        <v>106</v>
      </c>
      <c r="H2" s="230"/>
      <c r="I2" s="230"/>
      <c r="J2" s="231"/>
      <c r="L2" s="229" t="s">
        <v>52</v>
      </c>
      <c r="M2" s="230"/>
      <c r="N2" s="230"/>
      <c r="O2" s="231"/>
    </row>
    <row r="3" spans="2:15" x14ac:dyDescent="0.25">
      <c r="C3" s="3"/>
      <c r="D3" s="3"/>
      <c r="E3" s="3"/>
      <c r="F3" s="3"/>
    </row>
    <row r="4" spans="2:15" ht="27" x14ac:dyDescent="0.25">
      <c r="C4" s="197" t="s">
        <v>26</v>
      </c>
      <c r="D4" s="198" t="s">
        <v>107</v>
      </c>
      <c r="E4" s="198" t="s">
        <v>108</v>
      </c>
      <c r="F4" s="3"/>
      <c r="G4" s="199"/>
      <c r="H4" s="197" t="s">
        <v>26</v>
      </c>
      <c r="I4" s="198" t="s">
        <v>107</v>
      </c>
      <c r="J4" s="198" t="s">
        <v>109</v>
      </c>
      <c r="M4" s="197" t="s">
        <v>26</v>
      </c>
      <c r="N4" s="197" t="s">
        <v>107</v>
      </c>
      <c r="O4" s="197" t="s">
        <v>110</v>
      </c>
    </row>
    <row r="5" spans="2:15" x14ac:dyDescent="0.25">
      <c r="B5" s="189" t="s">
        <v>111</v>
      </c>
      <c r="C5" s="200" t="s">
        <v>71</v>
      </c>
      <c r="D5" s="159">
        <v>0.20766813000000001</v>
      </c>
      <c r="E5" s="159">
        <v>2.0766813000000001E-4</v>
      </c>
      <c r="F5" s="3"/>
      <c r="G5" s="189" t="s">
        <v>112</v>
      </c>
      <c r="H5" s="200" t="s">
        <v>71</v>
      </c>
      <c r="I5" s="159">
        <v>1.2082610000000001E-2</v>
      </c>
      <c r="J5" s="159">
        <v>1.2082610000000001E-5</v>
      </c>
      <c r="L5" s="189" t="s">
        <v>113</v>
      </c>
      <c r="M5" s="200" t="s">
        <v>114</v>
      </c>
      <c r="N5" s="201">
        <v>3.74</v>
      </c>
      <c r="O5" s="202">
        <f>N5*1000</f>
        <v>3740</v>
      </c>
    </row>
    <row r="6" spans="2:15" x14ac:dyDescent="0.25">
      <c r="B6" s="189" t="s">
        <v>115</v>
      </c>
      <c r="C6" s="200" t="s">
        <v>71</v>
      </c>
      <c r="D6" s="159">
        <v>0.84255106999999996</v>
      </c>
      <c r="E6" s="159">
        <v>8.4255106999999991E-4</v>
      </c>
      <c r="F6" s="3"/>
      <c r="G6" s="189" t="s">
        <v>116</v>
      </c>
      <c r="H6" s="200" t="s">
        <v>71</v>
      </c>
      <c r="I6" s="159">
        <v>1.2082610000000001E-2</v>
      </c>
      <c r="J6" s="159">
        <v>1.2082610000000001E-5</v>
      </c>
      <c r="L6" s="189" t="s">
        <v>117</v>
      </c>
      <c r="M6" s="200" t="s">
        <v>114</v>
      </c>
      <c r="N6" s="201">
        <v>1.26</v>
      </c>
      <c r="O6" s="202">
        <f t="shared" ref="O6:O54" si="0">N6*1000</f>
        <v>1260</v>
      </c>
    </row>
    <row r="7" spans="2:15" x14ac:dyDescent="0.25">
      <c r="B7" s="189" t="s">
        <v>118</v>
      </c>
      <c r="C7" s="200" t="s">
        <v>119</v>
      </c>
      <c r="D7" s="159">
        <v>160.44015999999999</v>
      </c>
      <c r="E7" s="159">
        <v>0.16044016</v>
      </c>
      <c r="F7" s="3"/>
      <c r="G7" s="189" t="s">
        <v>120</v>
      </c>
      <c r="H7" s="200" t="s">
        <v>71</v>
      </c>
      <c r="I7" s="159">
        <v>1.2082610000000001E-2</v>
      </c>
      <c r="J7" s="159">
        <v>1.2082610000000001E-5</v>
      </c>
      <c r="L7" s="189" t="s">
        <v>121</v>
      </c>
      <c r="M7" s="200" t="s">
        <v>114</v>
      </c>
      <c r="N7" s="201">
        <v>1.53</v>
      </c>
      <c r="O7" s="202">
        <f t="shared" si="0"/>
        <v>1530</v>
      </c>
    </row>
    <row r="8" spans="2:15" x14ac:dyDescent="0.25">
      <c r="B8" s="189" t="s">
        <v>122</v>
      </c>
      <c r="C8" s="200" t="s">
        <v>71</v>
      </c>
      <c r="D8" s="159">
        <v>1.0544203000000001</v>
      </c>
      <c r="E8" s="159">
        <v>1.0544203E-3</v>
      </c>
      <c r="F8" s="3"/>
      <c r="G8" s="189" t="s">
        <v>123</v>
      </c>
      <c r="H8" s="200" t="s">
        <v>71</v>
      </c>
      <c r="I8" s="159">
        <v>1.2082610000000001E-2</v>
      </c>
      <c r="J8" s="159">
        <v>1.2082610000000001E-5</v>
      </c>
      <c r="L8" s="189" t="s">
        <v>124</v>
      </c>
      <c r="M8" s="200" t="s">
        <v>114</v>
      </c>
      <c r="N8" s="201">
        <v>0.36399999999999999</v>
      </c>
      <c r="O8" s="202">
        <f t="shared" si="0"/>
        <v>364</v>
      </c>
    </row>
    <row r="9" spans="2:15" x14ac:dyDescent="0.25">
      <c r="B9" s="189" t="s">
        <v>125</v>
      </c>
      <c r="C9" s="200" t="s">
        <v>71</v>
      </c>
      <c r="D9" s="159">
        <v>1.0156141000000001</v>
      </c>
      <c r="E9" s="159">
        <v>1.0156141E-3</v>
      </c>
      <c r="F9" s="3"/>
      <c r="G9" s="189" t="s">
        <v>126</v>
      </c>
      <c r="H9" s="200" t="s">
        <v>71</v>
      </c>
      <c r="I9" s="159">
        <v>1.2082610000000001E-2</v>
      </c>
      <c r="J9" s="159">
        <v>1.2082610000000001E-5</v>
      </c>
      <c r="L9" s="189" t="s">
        <v>127</v>
      </c>
      <c r="M9" s="200" t="s">
        <v>114</v>
      </c>
      <c r="N9" s="201">
        <v>5.81</v>
      </c>
      <c r="O9" s="202">
        <f t="shared" si="0"/>
        <v>5810</v>
      </c>
    </row>
    <row r="10" spans="2:15" x14ac:dyDescent="0.25">
      <c r="B10" s="189" t="s">
        <v>128</v>
      </c>
      <c r="C10" s="200" t="s">
        <v>71</v>
      </c>
      <c r="D10" s="159">
        <v>1.3253644</v>
      </c>
      <c r="E10" s="159">
        <v>1.3253644E-3</v>
      </c>
      <c r="F10" s="3"/>
      <c r="G10" s="189" t="s">
        <v>129</v>
      </c>
      <c r="H10" s="200" t="s">
        <v>71</v>
      </c>
      <c r="I10" s="159">
        <v>1.2082610000000001E-2</v>
      </c>
      <c r="J10" s="159">
        <v>1.2082610000000001E-5</v>
      </c>
      <c r="L10" s="189" t="s">
        <v>130</v>
      </c>
      <c r="M10" s="200" t="s">
        <v>114</v>
      </c>
      <c r="N10" s="201">
        <v>2.1600000000000001E-2</v>
      </c>
      <c r="O10" s="202">
        <f t="shared" si="0"/>
        <v>21.6</v>
      </c>
    </row>
    <row r="11" spans="2:15" x14ac:dyDescent="0.25">
      <c r="B11" s="189" t="s">
        <v>131</v>
      </c>
      <c r="C11" s="200" t="s">
        <v>71</v>
      </c>
      <c r="D11" s="159">
        <v>4.0813771999999998E-3</v>
      </c>
      <c r="E11" s="159">
        <v>4.0813771999999999E-6</v>
      </c>
      <c r="F11" s="3"/>
      <c r="G11" s="189" t="s">
        <v>132</v>
      </c>
      <c r="H11" s="200" t="s">
        <v>71</v>
      </c>
      <c r="I11" s="159">
        <v>1.2082610000000001E-2</v>
      </c>
      <c r="J11" s="159">
        <v>1.2082610000000001E-5</v>
      </c>
      <c r="L11" s="189" t="s">
        <v>133</v>
      </c>
      <c r="M11" s="200" t="s">
        <v>114</v>
      </c>
      <c r="N11" s="201">
        <v>0.16400000000000001</v>
      </c>
      <c r="O11" s="202">
        <f t="shared" si="0"/>
        <v>164</v>
      </c>
    </row>
    <row r="12" spans="2:15" x14ac:dyDescent="0.25">
      <c r="B12" s="189" t="s">
        <v>134</v>
      </c>
      <c r="C12" s="200" t="s">
        <v>71</v>
      </c>
      <c r="D12" s="159">
        <v>0.15153916000000001</v>
      </c>
      <c r="E12" s="159">
        <v>1.5153916E-4</v>
      </c>
      <c r="F12" s="3"/>
      <c r="G12" s="189" t="s">
        <v>135</v>
      </c>
      <c r="H12" s="200" t="s">
        <v>71</v>
      </c>
      <c r="I12" s="159">
        <v>1.2082610000000001E-2</v>
      </c>
      <c r="J12" s="159">
        <v>1.2082610000000001E-5</v>
      </c>
      <c r="L12" s="189" t="s">
        <v>136</v>
      </c>
      <c r="M12" s="200" t="s">
        <v>114</v>
      </c>
      <c r="N12" s="201">
        <v>4.8399999999999997E-3</v>
      </c>
      <c r="O12" s="202">
        <f t="shared" si="0"/>
        <v>4.84</v>
      </c>
    </row>
    <row r="13" spans="2:15" x14ac:dyDescent="0.25">
      <c r="B13" s="189" t="s">
        <v>137</v>
      </c>
      <c r="C13" s="200" t="s">
        <v>71</v>
      </c>
      <c r="D13" s="159">
        <v>2.386989E-3</v>
      </c>
      <c r="E13" s="159">
        <v>2.3869890000000001E-6</v>
      </c>
      <c r="F13" s="3"/>
      <c r="G13" s="189" t="s">
        <v>138</v>
      </c>
      <c r="H13" s="200" t="s">
        <v>71</v>
      </c>
      <c r="I13" s="159">
        <v>6.3849070999999993E-2</v>
      </c>
      <c r="J13" s="159">
        <v>6.3849070999999992E-5</v>
      </c>
      <c r="L13" s="189" t="s">
        <v>139</v>
      </c>
      <c r="M13" s="200" t="s">
        <v>114</v>
      </c>
      <c r="N13" s="201">
        <v>3.6</v>
      </c>
      <c r="O13" s="202">
        <f t="shared" si="0"/>
        <v>3600</v>
      </c>
    </row>
    <row r="14" spans="2:15" x14ac:dyDescent="0.25">
      <c r="B14" s="189" t="s">
        <v>140</v>
      </c>
      <c r="C14" s="200" t="s">
        <v>71</v>
      </c>
      <c r="D14" s="159">
        <v>1.8270074000000001</v>
      </c>
      <c r="E14" s="159">
        <v>1.8270074E-3</v>
      </c>
      <c r="F14" s="3"/>
      <c r="G14" s="189" t="s">
        <v>141</v>
      </c>
      <c r="H14" s="200" t="s">
        <v>71</v>
      </c>
      <c r="I14" s="159">
        <v>2.1579893999999999</v>
      </c>
      <c r="J14" s="159">
        <v>2.1579894000000001E-3</v>
      </c>
      <c r="L14" s="189" t="s">
        <v>142</v>
      </c>
      <c r="M14" s="200" t="s">
        <v>114</v>
      </c>
      <c r="N14" s="201">
        <v>14.6</v>
      </c>
      <c r="O14" s="202">
        <f t="shared" si="0"/>
        <v>14600</v>
      </c>
    </row>
    <row r="15" spans="2:15" x14ac:dyDescent="0.25">
      <c r="B15" s="189" t="s">
        <v>143</v>
      </c>
      <c r="C15" s="200" t="s">
        <v>71</v>
      </c>
      <c r="D15" s="159">
        <v>0.35956353000000002</v>
      </c>
      <c r="E15" s="159">
        <v>3.5956353000000002E-4</v>
      </c>
      <c r="F15" s="3"/>
      <c r="G15" s="189" t="s">
        <v>144</v>
      </c>
      <c r="H15" s="200" t="s">
        <v>71</v>
      </c>
      <c r="I15" s="159">
        <v>0.20277992</v>
      </c>
      <c r="J15" s="159">
        <v>2.0277992E-4</v>
      </c>
      <c r="L15" s="189" t="s">
        <v>145</v>
      </c>
      <c r="M15" s="200" t="s">
        <v>114</v>
      </c>
      <c r="N15" s="201">
        <v>1.35</v>
      </c>
      <c r="O15" s="202">
        <f t="shared" si="0"/>
        <v>1350</v>
      </c>
    </row>
    <row r="16" spans="2:15" x14ac:dyDescent="0.25">
      <c r="B16" s="189" t="s">
        <v>146</v>
      </c>
      <c r="C16" s="200" t="s">
        <v>71</v>
      </c>
      <c r="D16" s="159">
        <v>2.6102186999999999E-3</v>
      </c>
      <c r="E16" s="159">
        <v>2.6102187000000001E-6</v>
      </c>
      <c r="F16" s="3"/>
      <c r="G16" s="189" t="s">
        <v>147</v>
      </c>
      <c r="H16" s="200" t="s">
        <v>71</v>
      </c>
      <c r="I16" s="159">
        <v>2.3474921999999999E-2</v>
      </c>
      <c r="J16" s="159">
        <v>2.3474921999999998E-5</v>
      </c>
      <c r="L16" s="189" t="s">
        <v>148</v>
      </c>
      <c r="M16" s="200" t="s">
        <v>114</v>
      </c>
      <c r="N16" s="201">
        <v>1.5</v>
      </c>
      <c r="O16" s="202">
        <f t="shared" si="0"/>
        <v>1500</v>
      </c>
    </row>
    <row r="17" spans="2:15" x14ac:dyDescent="0.25">
      <c r="B17" s="189" t="s">
        <v>149</v>
      </c>
      <c r="C17" s="200" t="s">
        <v>71</v>
      </c>
      <c r="D17" s="159">
        <v>1.2743956999999999</v>
      </c>
      <c r="E17" s="159">
        <v>1.2743956999999998E-3</v>
      </c>
      <c r="F17" s="3"/>
      <c r="G17" s="189" t="s">
        <v>150</v>
      </c>
      <c r="H17" s="200" t="s">
        <v>71</v>
      </c>
      <c r="I17" s="159">
        <v>0.53052474999999999</v>
      </c>
      <c r="J17" s="159">
        <v>5.3052475000000003E-4</v>
      </c>
      <c r="L17" s="189" t="s">
        <v>151</v>
      </c>
      <c r="M17" s="200" t="s">
        <v>114</v>
      </c>
      <c r="N17" s="201">
        <v>8.69</v>
      </c>
      <c r="O17" s="202">
        <f t="shared" si="0"/>
        <v>8690</v>
      </c>
    </row>
    <row r="18" spans="2:15" x14ac:dyDescent="0.25">
      <c r="B18" s="189" t="s">
        <v>152</v>
      </c>
      <c r="C18" s="200" t="s">
        <v>71</v>
      </c>
      <c r="D18" s="159">
        <v>1.1775175</v>
      </c>
      <c r="E18" s="159">
        <v>1.1775175000000001E-3</v>
      </c>
      <c r="F18" s="3"/>
      <c r="G18" s="189" t="s">
        <v>153</v>
      </c>
      <c r="H18" s="200" t="s">
        <v>71</v>
      </c>
      <c r="I18" s="159">
        <v>0.29422073999999998</v>
      </c>
      <c r="J18" s="159">
        <v>2.9422073999999996E-4</v>
      </c>
      <c r="L18" s="189" t="s">
        <v>154</v>
      </c>
      <c r="M18" s="200" t="s">
        <v>114</v>
      </c>
      <c r="N18" s="201">
        <v>0.78700000000000003</v>
      </c>
      <c r="O18" s="202">
        <f t="shared" si="0"/>
        <v>787</v>
      </c>
    </row>
    <row r="19" spans="2:15" x14ac:dyDescent="0.25">
      <c r="B19" s="189" t="s">
        <v>155</v>
      </c>
      <c r="C19" s="200" t="s">
        <v>71</v>
      </c>
      <c r="D19" s="159">
        <v>9.4476896000000004</v>
      </c>
      <c r="E19" s="159">
        <v>9.4476895999999998E-3</v>
      </c>
      <c r="F19" s="3"/>
      <c r="G19" s="189" t="s">
        <v>156</v>
      </c>
      <c r="H19" s="200" t="s">
        <v>71</v>
      </c>
      <c r="I19" s="159">
        <v>4.2477261000000002E-2</v>
      </c>
      <c r="J19" s="159">
        <v>4.2477261000000001E-5</v>
      </c>
      <c r="L19" s="189" t="s">
        <v>157</v>
      </c>
      <c r="M19" s="200" t="s">
        <v>114</v>
      </c>
      <c r="N19" s="201">
        <v>0.77100000000000002</v>
      </c>
      <c r="O19" s="202">
        <f t="shared" si="0"/>
        <v>771</v>
      </c>
    </row>
    <row r="20" spans="2:15" x14ac:dyDescent="0.25">
      <c r="B20" s="189" t="s">
        <v>158</v>
      </c>
      <c r="C20" s="200" t="s">
        <v>71</v>
      </c>
      <c r="D20" s="159">
        <v>11.006837000000001</v>
      </c>
      <c r="E20" s="159">
        <v>1.1006837E-2</v>
      </c>
      <c r="F20" s="3"/>
      <c r="G20" s="189" t="s">
        <v>159</v>
      </c>
      <c r="H20" s="200" t="s">
        <v>71</v>
      </c>
      <c r="I20" s="159">
        <v>1.2068528000000001</v>
      </c>
      <c r="J20" s="159">
        <v>1.2068528000000001E-3</v>
      </c>
      <c r="L20" s="189" t="s">
        <v>160</v>
      </c>
      <c r="M20" s="200" t="s">
        <v>114</v>
      </c>
      <c r="N20" s="201">
        <v>0.13500000000000001</v>
      </c>
      <c r="O20" s="202">
        <f t="shared" si="0"/>
        <v>135</v>
      </c>
    </row>
    <row r="21" spans="2:15" x14ac:dyDescent="0.25">
      <c r="B21" s="189" t="s">
        <v>161</v>
      </c>
      <c r="C21" s="200" t="s">
        <v>71</v>
      </c>
      <c r="D21" s="159">
        <v>27.094812999999998</v>
      </c>
      <c r="E21" s="159">
        <v>2.7094812999999999E-2</v>
      </c>
      <c r="F21" s="3"/>
      <c r="G21" s="189" t="s">
        <v>162</v>
      </c>
      <c r="H21" s="200" t="s">
        <v>71</v>
      </c>
      <c r="I21" s="159">
        <v>1.6142396000000001</v>
      </c>
      <c r="J21" s="159">
        <v>1.6142396000000002E-3</v>
      </c>
      <c r="L21" s="189" t="s">
        <v>163</v>
      </c>
      <c r="M21" s="200" t="s">
        <v>114</v>
      </c>
      <c r="N21" s="201">
        <v>1.6</v>
      </c>
      <c r="O21" s="202">
        <f t="shared" si="0"/>
        <v>1600</v>
      </c>
    </row>
    <row r="22" spans="2:15" x14ac:dyDescent="0.25">
      <c r="B22" s="189" t="s">
        <v>164</v>
      </c>
      <c r="C22" s="200" t="s">
        <v>165</v>
      </c>
      <c r="D22" s="159">
        <v>2.1281819</v>
      </c>
      <c r="E22" s="159">
        <v>2.1281819000000001E-3</v>
      </c>
      <c r="F22" s="3"/>
      <c r="G22" s="189" t="s">
        <v>166</v>
      </c>
      <c r="H22" s="200" t="s">
        <v>71</v>
      </c>
      <c r="I22" s="159">
        <v>0.60731889999999999</v>
      </c>
      <c r="J22" s="159">
        <v>6.0731890000000001E-4</v>
      </c>
      <c r="L22" s="189" t="s">
        <v>167</v>
      </c>
      <c r="M22" s="200" t="s">
        <v>114</v>
      </c>
      <c r="N22" s="201">
        <v>9.2899999999999991</v>
      </c>
      <c r="O22" s="202">
        <f t="shared" si="0"/>
        <v>9290</v>
      </c>
    </row>
    <row r="23" spans="2:15" x14ac:dyDescent="0.25">
      <c r="B23" s="189" t="s">
        <v>168</v>
      </c>
      <c r="C23" s="200" t="s">
        <v>71</v>
      </c>
      <c r="D23" s="159">
        <v>752.28120000000001</v>
      </c>
      <c r="E23" s="159">
        <v>0.75228119999999998</v>
      </c>
      <c r="F23" s="3"/>
      <c r="G23" s="189" t="s">
        <v>169</v>
      </c>
      <c r="H23" s="200" t="s">
        <v>71</v>
      </c>
      <c r="I23" s="159">
        <v>0.10862149</v>
      </c>
      <c r="J23" s="159">
        <v>1.0862149E-4</v>
      </c>
      <c r="L23" s="189" t="s">
        <v>170</v>
      </c>
      <c r="M23" s="200" t="s">
        <v>114</v>
      </c>
      <c r="N23" s="201">
        <v>6.0000000000000002E-6</v>
      </c>
      <c r="O23" s="202">
        <f t="shared" si="0"/>
        <v>6.0000000000000001E-3</v>
      </c>
    </row>
    <row r="24" spans="2:15" x14ac:dyDescent="0.25">
      <c r="B24" s="189" t="s">
        <v>171</v>
      </c>
      <c r="C24" s="200" t="s">
        <v>71</v>
      </c>
      <c r="D24" s="159">
        <v>42.342753999999999</v>
      </c>
      <c r="E24" s="159">
        <v>4.2342753999999996E-2</v>
      </c>
      <c r="F24" s="3"/>
      <c r="G24" s="189" t="s">
        <v>172</v>
      </c>
      <c r="H24" s="200" t="s">
        <v>119</v>
      </c>
      <c r="I24" s="159">
        <v>12.412641000000001</v>
      </c>
      <c r="J24" s="159">
        <v>1.2412641E-2</v>
      </c>
      <c r="L24" s="189" t="s">
        <v>173</v>
      </c>
      <c r="M24" s="200" t="s">
        <v>114</v>
      </c>
      <c r="N24" s="201">
        <v>3.0000000000000001E-3</v>
      </c>
      <c r="O24" s="202">
        <f t="shared" si="0"/>
        <v>3</v>
      </c>
    </row>
    <row r="25" spans="2:15" x14ac:dyDescent="0.25">
      <c r="B25" s="189" t="s">
        <v>174</v>
      </c>
      <c r="C25" s="200" t="s">
        <v>71</v>
      </c>
      <c r="D25" s="159">
        <v>180.21512000000001</v>
      </c>
      <c r="E25" s="159">
        <v>0.18021512000000001</v>
      </c>
      <c r="F25" s="3"/>
      <c r="G25" s="189" t="s">
        <v>175</v>
      </c>
      <c r="H25" s="200" t="s">
        <v>71</v>
      </c>
      <c r="I25" s="159">
        <v>4.1571218E-2</v>
      </c>
      <c r="J25" s="159">
        <v>4.1571218000000002E-5</v>
      </c>
      <c r="L25" s="189" t="s">
        <v>176</v>
      </c>
      <c r="M25" s="200" t="s">
        <v>114</v>
      </c>
      <c r="N25" s="201">
        <v>5.0000000000000001E-3</v>
      </c>
      <c r="O25" s="202">
        <f t="shared" si="0"/>
        <v>5</v>
      </c>
    </row>
    <row r="26" spans="2:15" x14ac:dyDescent="0.25">
      <c r="B26" s="189" t="s">
        <v>177</v>
      </c>
      <c r="C26" s="200" t="s">
        <v>71</v>
      </c>
      <c r="D26" s="159">
        <v>0.64052399999999998</v>
      </c>
      <c r="E26" s="159">
        <v>6.4052399999999995E-4</v>
      </c>
      <c r="F26" s="3"/>
      <c r="G26" s="189" t="s">
        <v>178</v>
      </c>
      <c r="H26" s="200" t="s">
        <v>71</v>
      </c>
      <c r="I26" s="159">
        <v>1.2082610000000001E-2</v>
      </c>
      <c r="J26" s="159">
        <v>1.2082610000000001E-5</v>
      </c>
      <c r="L26" s="189" t="s">
        <v>179</v>
      </c>
      <c r="M26" s="200" t="s">
        <v>114</v>
      </c>
      <c r="N26" s="201">
        <v>5.0000000000000001E-3</v>
      </c>
      <c r="O26" s="202">
        <f t="shared" si="0"/>
        <v>5</v>
      </c>
    </row>
    <row r="27" spans="2:15" x14ac:dyDescent="0.25">
      <c r="B27" s="189" t="s">
        <v>180</v>
      </c>
      <c r="C27" s="200" t="s">
        <v>181</v>
      </c>
      <c r="D27" s="159">
        <v>5.3672658000000002</v>
      </c>
      <c r="E27" s="159">
        <v>5.3672657999999998E-3</v>
      </c>
      <c r="F27" s="3"/>
      <c r="G27" s="189" t="s">
        <v>182</v>
      </c>
      <c r="H27" s="200" t="s">
        <v>71</v>
      </c>
      <c r="I27" s="159">
        <v>1.8416371000000001E-2</v>
      </c>
      <c r="J27" s="159">
        <v>1.8416370999999999E-5</v>
      </c>
      <c r="L27" s="189" t="s">
        <v>183</v>
      </c>
      <c r="M27" s="200" t="s">
        <v>114</v>
      </c>
      <c r="N27" s="201">
        <v>5.9999999999999995E-5</v>
      </c>
      <c r="O27" s="202">
        <f t="shared" si="0"/>
        <v>0.06</v>
      </c>
    </row>
    <row r="28" spans="2:15" x14ac:dyDescent="0.25">
      <c r="B28" s="189" t="s">
        <v>184</v>
      </c>
      <c r="C28" s="200" t="s">
        <v>71</v>
      </c>
      <c r="D28" s="159">
        <v>0.77879721999999996</v>
      </c>
      <c r="E28" s="159">
        <v>7.7879722000000001E-4</v>
      </c>
      <c r="F28" s="3"/>
      <c r="G28" s="203" t="s">
        <v>185</v>
      </c>
      <c r="H28" s="204" t="s">
        <v>71</v>
      </c>
      <c r="I28" s="205">
        <v>4.7543258000000002</v>
      </c>
      <c r="J28" s="205">
        <v>4.7543258000000005E-3</v>
      </c>
      <c r="L28" s="189" t="s">
        <v>186</v>
      </c>
      <c r="M28" s="200" t="s">
        <v>114</v>
      </c>
      <c r="N28" s="201">
        <v>1E-3</v>
      </c>
      <c r="O28" s="202">
        <f t="shared" si="0"/>
        <v>1</v>
      </c>
    </row>
    <row r="29" spans="2:15" x14ac:dyDescent="0.25">
      <c r="B29" s="189" t="s">
        <v>187</v>
      </c>
      <c r="C29" s="200" t="s">
        <v>71</v>
      </c>
      <c r="D29" s="159">
        <v>0.83782199999999996</v>
      </c>
      <c r="E29" s="159">
        <v>8.37822E-4</v>
      </c>
      <c r="F29" s="3"/>
      <c r="G29" s="203" t="s">
        <v>188</v>
      </c>
      <c r="H29" s="204" t="s">
        <v>71</v>
      </c>
      <c r="I29" s="205">
        <v>1.2082610000000001E-2</v>
      </c>
      <c r="J29" s="205">
        <v>1.2082610000000001E-5</v>
      </c>
      <c r="L29" s="189" t="s">
        <v>189</v>
      </c>
      <c r="M29" s="200" t="s">
        <v>114</v>
      </c>
      <c r="N29" s="201">
        <v>2.7900000000000001E-2</v>
      </c>
      <c r="O29" s="202">
        <f t="shared" si="0"/>
        <v>27.900000000000002</v>
      </c>
    </row>
    <row r="30" spans="2:15" x14ac:dyDescent="0.25">
      <c r="B30" s="189" t="s">
        <v>190</v>
      </c>
      <c r="C30" s="200" t="s">
        <v>71</v>
      </c>
      <c r="D30" s="159">
        <v>0.95531851999999995</v>
      </c>
      <c r="E30" s="159">
        <v>9.553185199999999E-4</v>
      </c>
      <c r="F30" s="3"/>
      <c r="G30" s="203" t="s">
        <v>191</v>
      </c>
      <c r="H30" s="204" t="s">
        <v>71</v>
      </c>
      <c r="I30" s="205">
        <v>1.2082610000000001E-2</v>
      </c>
      <c r="J30" s="205">
        <v>1.2082610000000001E-5</v>
      </c>
      <c r="L30" s="189" t="s">
        <v>192</v>
      </c>
      <c r="M30" s="200" t="s">
        <v>114</v>
      </c>
      <c r="N30" s="201">
        <v>0.27300000000000002</v>
      </c>
      <c r="O30" s="202">
        <f t="shared" si="0"/>
        <v>273</v>
      </c>
    </row>
    <row r="31" spans="2:15" x14ac:dyDescent="0.25">
      <c r="B31" s="189" t="s">
        <v>193</v>
      </c>
      <c r="C31" s="200" t="s">
        <v>119</v>
      </c>
      <c r="D31" s="159">
        <v>420.45118000000002</v>
      </c>
      <c r="E31" s="159">
        <v>0.42045118000000004</v>
      </c>
      <c r="F31" s="3"/>
      <c r="G31" s="203" t="s">
        <v>194</v>
      </c>
      <c r="H31" s="204" t="s">
        <v>71</v>
      </c>
      <c r="I31" s="205">
        <v>1.2082610000000001E-2</v>
      </c>
      <c r="J31" s="205">
        <v>1.2082610000000001E-5</v>
      </c>
      <c r="L31" s="189" t="s">
        <v>195</v>
      </c>
      <c r="M31" s="200" t="s">
        <v>114</v>
      </c>
      <c r="N31" s="201">
        <v>24.3</v>
      </c>
      <c r="O31" s="202">
        <f t="shared" si="0"/>
        <v>24300</v>
      </c>
    </row>
    <row r="32" spans="2:15" x14ac:dyDescent="0.25">
      <c r="B32" s="189" t="s">
        <v>196</v>
      </c>
      <c r="C32" s="200" t="s">
        <v>119</v>
      </c>
      <c r="D32" s="159">
        <v>194.66407000000001</v>
      </c>
      <c r="E32" s="159">
        <v>0.19466407000000002</v>
      </c>
      <c r="F32" s="3"/>
      <c r="G32" s="203" t="s">
        <v>197</v>
      </c>
      <c r="H32" s="204" t="s">
        <v>71</v>
      </c>
      <c r="I32" s="205">
        <v>1.2082610000000001E-2</v>
      </c>
      <c r="J32" s="205">
        <v>1.2082610000000001E-5</v>
      </c>
      <c r="L32" s="189" t="s">
        <v>198</v>
      </c>
      <c r="M32" s="200" t="s">
        <v>114</v>
      </c>
      <c r="N32" s="201">
        <v>2.262</v>
      </c>
      <c r="O32" s="202">
        <f t="shared" si="0"/>
        <v>2262</v>
      </c>
    </row>
    <row r="33" spans="2:15" x14ac:dyDescent="0.25">
      <c r="B33" s="189" t="s">
        <v>199</v>
      </c>
      <c r="C33" s="200" t="s">
        <v>119</v>
      </c>
      <c r="D33" s="159">
        <v>190.18534</v>
      </c>
      <c r="E33" s="159">
        <v>0.19018534000000001</v>
      </c>
      <c r="F33" s="3"/>
      <c r="G33" s="203" t="s">
        <v>200</v>
      </c>
      <c r="H33" s="204" t="s">
        <v>71</v>
      </c>
      <c r="I33" s="205">
        <v>2.3474921999999999E-2</v>
      </c>
      <c r="J33" s="205">
        <v>2.3474921999999998E-5</v>
      </c>
      <c r="L33" s="189" t="s">
        <v>201</v>
      </c>
      <c r="M33" s="200" t="s">
        <v>114</v>
      </c>
      <c r="N33" s="201">
        <v>3.0009999999999999</v>
      </c>
      <c r="O33" s="202">
        <f t="shared" si="0"/>
        <v>3001</v>
      </c>
    </row>
    <row r="34" spans="2:15" x14ac:dyDescent="0.25">
      <c r="B34" s="189" t="s">
        <v>202</v>
      </c>
      <c r="C34" s="200" t="s">
        <v>119</v>
      </c>
      <c r="D34" s="159">
        <v>291.79806000000002</v>
      </c>
      <c r="E34" s="159">
        <v>0.29179806000000003</v>
      </c>
      <c r="F34" s="3"/>
      <c r="G34" s="203" t="s">
        <v>203</v>
      </c>
      <c r="H34" s="204" t="s">
        <v>71</v>
      </c>
      <c r="I34" s="205">
        <v>2.3474921999999999E-2</v>
      </c>
      <c r="J34" s="205">
        <v>2.3474921999999998E-5</v>
      </c>
      <c r="L34" s="189" t="s">
        <v>204</v>
      </c>
      <c r="M34" s="200" t="s">
        <v>114</v>
      </c>
      <c r="N34" s="201">
        <v>1.9079999999999999</v>
      </c>
      <c r="O34" s="202">
        <f t="shared" si="0"/>
        <v>1908</v>
      </c>
    </row>
    <row r="35" spans="2:15" x14ac:dyDescent="0.25">
      <c r="B35" s="189" t="s">
        <v>205</v>
      </c>
      <c r="C35" s="200" t="s">
        <v>119</v>
      </c>
      <c r="D35" s="159">
        <v>79.041799999999995</v>
      </c>
      <c r="E35" s="159">
        <v>7.9041799999999995E-2</v>
      </c>
      <c r="F35" s="3"/>
      <c r="G35" s="203" t="s">
        <v>206</v>
      </c>
      <c r="H35" s="204" t="s">
        <v>71</v>
      </c>
      <c r="I35" s="205">
        <v>2.9327275999999999E-2</v>
      </c>
      <c r="J35" s="205">
        <v>2.9327276000000001E-5</v>
      </c>
      <c r="L35" s="189" t="s">
        <v>207</v>
      </c>
      <c r="M35" s="200" t="s">
        <v>114</v>
      </c>
      <c r="N35" s="201">
        <v>1.9650000000000001</v>
      </c>
      <c r="O35" s="202">
        <f t="shared" si="0"/>
        <v>1965</v>
      </c>
    </row>
    <row r="36" spans="2:15" x14ac:dyDescent="0.25">
      <c r="B36" s="189" t="s">
        <v>208</v>
      </c>
      <c r="C36" s="200" t="s">
        <v>119</v>
      </c>
      <c r="D36" s="159">
        <v>61.448901999999997</v>
      </c>
      <c r="E36" s="159">
        <v>6.1448902E-2</v>
      </c>
      <c r="F36" s="3"/>
      <c r="L36" s="189" t="s">
        <v>209</v>
      </c>
      <c r="M36" s="200" t="s">
        <v>114</v>
      </c>
      <c r="N36" s="201">
        <v>2.2559999999999998</v>
      </c>
      <c r="O36" s="202">
        <f t="shared" si="0"/>
        <v>2256</v>
      </c>
    </row>
    <row r="37" spans="2:15" x14ac:dyDescent="0.25">
      <c r="B37" s="189" t="s">
        <v>210</v>
      </c>
      <c r="C37" s="200" t="s">
        <v>119</v>
      </c>
      <c r="D37" s="159">
        <v>139.28837999999999</v>
      </c>
      <c r="E37" s="159">
        <v>0.13928837999999999</v>
      </c>
      <c r="F37" s="3"/>
      <c r="G37" s="232" t="s">
        <v>211</v>
      </c>
      <c r="H37" s="233"/>
      <c r="I37" s="233"/>
      <c r="J37" s="233"/>
      <c r="L37" s="189" t="s">
        <v>212</v>
      </c>
      <c r="M37" s="200" t="s">
        <v>114</v>
      </c>
      <c r="N37" s="201">
        <v>2.4039999999999999</v>
      </c>
      <c r="O37" s="202">
        <f t="shared" si="0"/>
        <v>2404</v>
      </c>
    </row>
    <row r="38" spans="2:15" x14ac:dyDescent="0.25">
      <c r="B38" s="189" t="s">
        <v>213</v>
      </c>
      <c r="C38" s="200" t="s">
        <v>71</v>
      </c>
      <c r="D38" s="159">
        <v>1.9939817</v>
      </c>
      <c r="E38" s="159">
        <v>1.9939816999999999E-3</v>
      </c>
      <c r="F38" s="3"/>
      <c r="G38" s="233"/>
      <c r="H38" s="233"/>
      <c r="I38" s="233"/>
      <c r="J38" s="233"/>
      <c r="L38" s="189" t="s">
        <v>214</v>
      </c>
      <c r="M38" s="200" t="s">
        <v>114</v>
      </c>
      <c r="N38" s="201">
        <v>2.1829999999999998</v>
      </c>
      <c r="O38" s="202">
        <f t="shared" si="0"/>
        <v>2183</v>
      </c>
    </row>
    <row r="39" spans="2:15" x14ac:dyDescent="0.25">
      <c r="B39" s="189" t="s">
        <v>215</v>
      </c>
      <c r="C39" s="200" t="s">
        <v>71</v>
      </c>
      <c r="D39" s="159">
        <v>0.50736594000000002</v>
      </c>
      <c r="E39" s="159">
        <v>5.0736594E-4</v>
      </c>
      <c r="F39" s="3"/>
      <c r="G39" s="233"/>
      <c r="H39" s="233"/>
      <c r="I39" s="233"/>
      <c r="J39" s="233"/>
      <c r="L39" s="189" t="s">
        <v>216</v>
      </c>
      <c r="M39" s="200" t="s">
        <v>114</v>
      </c>
      <c r="N39" s="201">
        <v>2.508</v>
      </c>
      <c r="O39" s="202">
        <f t="shared" si="0"/>
        <v>2508</v>
      </c>
    </row>
    <row r="40" spans="2:15" x14ac:dyDescent="0.25">
      <c r="B40" s="189" t="s">
        <v>217</v>
      </c>
      <c r="C40" s="200" t="s">
        <v>71</v>
      </c>
      <c r="D40" s="159">
        <v>0.77801149000000003</v>
      </c>
      <c r="E40" s="159">
        <v>7.7801149E-4</v>
      </c>
      <c r="F40" s="3"/>
      <c r="L40" s="189" t="s">
        <v>218</v>
      </c>
      <c r="M40" s="200" t="s">
        <v>114</v>
      </c>
      <c r="N40" s="201">
        <v>3.2349999999999999</v>
      </c>
      <c r="O40" s="202">
        <f t="shared" si="0"/>
        <v>3235</v>
      </c>
    </row>
    <row r="41" spans="2:15" x14ac:dyDescent="0.25">
      <c r="B41" s="189" t="s">
        <v>219</v>
      </c>
      <c r="C41" s="200" t="s">
        <v>71</v>
      </c>
      <c r="D41" s="159">
        <v>2.6894453</v>
      </c>
      <c r="E41" s="159">
        <v>2.6894453E-3</v>
      </c>
      <c r="F41" s="3"/>
      <c r="L41" s="189" t="s">
        <v>220</v>
      </c>
      <c r="M41" s="200" t="s">
        <v>114</v>
      </c>
      <c r="N41" s="201">
        <v>3.359</v>
      </c>
      <c r="O41" s="202">
        <f t="shared" si="0"/>
        <v>3359</v>
      </c>
    </row>
    <row r="42" spans="2:15" x14ac:dyDescent="0.25">
      <c r="B42" s="189" t="s">
        <v>221</v>
      </c>
      <c r="C42" s="200" t="s">
        <v>71</v>
      </c>
      <c r="D42" s="159">
        <v>8.412547</v>
      </c>
      <c r="E42" s="159">
        <v>8.4125469999999994E-3</v>
      </c>
      <c r="F42" s="3"/>
      <c r="L42" s="189" t="s">
        <v>222</v>
      </c>
      <c r="M42" s="200" t="s">
        <v>114</v>
      </c>
      <c r="N42" s="201">
        <v>2.9169999999999998</v>
      </c>
      <c r="O42" s="202">
        <f t="shared" si="0"/>
        <v>2917</v>
      </c>
    </row>
    <row r="43" spans="2:15" x14ac:dyDescent="0.25">
      <c r="B43" s="189" t="s">
        <v>223</v>
      </c>
      <c r="C43" s="200" t="s">
        <v>71</v>
      </c>
      <c r="D43" s="159">
        <v>1.5307751000000001</v>
      </c>
      <c r="E43" s="159">
        <v>1.5307751000000001E-3</v>
      </c>
      <c r="F43" s="3"/>
      <c r="L43" s="189" t="s">
        <v>224</v>
      </c>
      <c r="M43" s="200" t="s">
        <v>114</v>
      </c>
      <c r="N43" s="201">
        <v>2.6080000000000001</v>
      </c>
      <c r="O43" s="202">
        <f t="shared" si="0"/>
        <v>2608</v>
      </c>
    </row>
    <row r="44" spans="2:15" x14ac:dyDescent="0.25">
      <c r="B44" s="189" t="s">
        <v>225</v>
      </c>
      <c r="C44" s="200" t="s">
        <v>71</v>
      </c>
      <c r="D44" s="159">
        <v>1.8009318000000001</v>
      </c>
      <c r="E44" s="159">
        <v>1.8009318E-3</v>
      </c>
      <c r="F44" s="3"/>
      <c r="L44" s="189" t="s">
        <v>226</v>
      </c>
      <c r="M44" s="200" t="s">
        <v>114</v>
      </c>
      <c r="N44" s="201">
        <v>1.6140000000000001</v>
      </c>
      <c r="O44" s="202">
        <f t="shared" si="0"/>
        <v>1614</v>
      </c>
    </row>
    <row r="45" spans="2:15" x14ac:dyDescent="0.25">
      <c r="B45" s="189" t="s">
        <v>227</v>
      </c>
      <c r="C45" s="200" t="s">
        <v>71</v>
      </c>
      <c r="D45" s="159">
        <v>1.4401132999999999</v>
      </c>
      <c r="E45" s="159">
        <v>1.4401132999999999E-3</v>
      </c>
      <c r="F45" s="3"/>
      <c r="L45" s="189" t="s">
        <v>228</v>
      </c>
      <c r="M45" s="200" t="s">
        <v>114</v>
      </c>
      <c r="N45" s="201">
        <v>2.3969999999999998</v>
      </c>
      <c r="O45" s="202">
        <f t="shared" si="0"/>
        <v>2397</v>
      </c>
    </row>
    <row r="46" spans="2:15" x14ac:dyDescent="0.25">
      <c r="B46" s="189" t="s">
        <v>229</v>
      </c>
      <c r="C46" s="200" t="s">
        <v>71</v>
      </c>
      <c r="D46" s="159">
        <v>7.2664777999999997</v>
      </c>
      <c r="E46" s="159">
        <v>7.2664777999999998E-3</v>
      </c>
      <c r="F46" s="3"/>
      <c r="L46" s="189" t="s">
        <v>230</v>
      </c>
      <c r="M46" s="200" t="s">
        <v>114</v>
      </c>
      <c r="N46" s="201">
        <v>4.0609999999999999</v>
      </c>
      <c r="O46" s="202">
        <f t="shared" si="0"/>
        <v>4061</v>
      </c>
    </row>
    <row r="47" spans="2:15" x14ac:dyDescent="0.25">
      <c r="B47" s="189" t="s">
        <v>231</v>
      </c>
      <c r="C47" s="200" t="s">
        <v>71</v>
      </c>
      <c r="D47" s="159">
        <v>1.2617168999999999</v>
      </c>
      <c r="E47" s="159">
        <v>1.2617168999999998E-3</v>
      </c>
      <c r="F47" s="3"/>
      <c r="L47" s="189" t="s">
        <v>232</v>
      </c>
      <c r="M47" s="200" t="s">
        <v>114</v>
      </c>
      <c r="N47" s="201">
        <v>3.6539999999999999</v>
      </c>
      <c r="O47" s="202">
        <f t="shared" si="0"/>
        <v>3654</v>
      </c>
    </row>
    <row r="48" spans="2:15" x14ac:dyDescent="0.25">
      <c r="B48" s="189" t="s">
        <v>233</v>
      </c>
      <c r="C48" s="200" t="s">
        <v>71</v>
      </c>
      <c r="D48" s="159">
        <v>22818.191999999999</v>
      </c>
      <c r="E48" s="159">
        <v>22.818192</v>
      </c>
      <c r="F48" s="3"/>
      <c r="L48" s="189" t="s">
        <v>234</v>
      </c>
      <c r="M48" s="200" t="s">
        <v>114</v>
      </c>
      <c r="N48" s="201">
        <v>1.93</v>
      </c>
      <c r="O48" s="202">
        <f t="shared" si="0"/>
        <v>1930</v>
      </c>
    </row>
    <row r="49" spans="2:15" x14ac:dyDescent="0.25">
      <c r="B49" s="189" t="s">
        <v>235</v>
      </c>
      <c r="C49" s="200" t="s">
        <v>71</v>
      </c>
      <c r="D49" s="159">
        <v>2.5338332000000001</v>
      </c>
      <c r="E49" s="159">
        <v>2.5338332000000002E-3</v>
      </c>
      <c r="F49" s="3"/>
      <c r="L49" s="189" t="s">
        <v>236</v>
      </c>
      <c r="M49" s="200" t="s">
        <v>114</v>
      </c>
      <c r="N49" s="201">
        <v>2.4249999999999998</v>
      </c>
      <c r="O49" s="202">
        <f t="shared" si="0"/>
        <v>2425</v>
      </c>
    </row>
    <row r="50" spans="2:15" x14ac:dyDescent="0.25">
      <c r="B50" s="189" t="s">
        <v>237</v>
      </c>
      <c r="C50" s="200" t="s">
        <v>71</v>
      </c>
      <c r="D50" s="159">
        <v>0.50718317999999996</v>
      </c>
      <c r="E50" s="159">
        <v>5.0718317999999996E-4</v>
      </c>
      <c r="F50" s="3"/>
      <c r="L50" s="189" t="s">
        <v>238</v>
      </c>
      <c r="M50" s="200" t="s">
        <v>114</v>
      </c>
      <c r="N50" s="201">
        <v>2.0419999999999998</v>
      </c>
      <c r="O50" s="202">
        <f t="shared" si="0"/>
        <v>2041.9999999999998</v>
      </c>
    </row>
    <row r="51" spans="2:15" x14ac:dyDescent="0.25">
      <c r="B51" s="189" t="s">
        <v>239</v>
      </c>
      <c r="C51" s="200" t="s">
        <v>71</v>
      </c>
      <c r="D51" s="159">
        <v>40.443038999999999</v>
      </c>
      <c r="E51" s="159">
        <v>4.0443039E-2</v>
      </c>
      <c r="F51" s="3"/>
      <c r="L51" s="189" t="s">
        <v>240</v>
      </c>
      <c r="M51" s="200" t="s">
        <v>114</v>
      </c>
      <c r="N51" s="201">
        <v>1.504</v>
      </c>
      <c r="O51" s="202">
        <f t="shared" si="0"/>
        <v>1504</v>
      </c>
    </row>
    <row r="52" spans="2:15" x14ac:dyDescent="0.25">
      <c r="B52" s="189" t="s">
        <v>241</v>
      </c>
      <c r="C52" s="200" t="s">
        <v>71</v>
      </c>
      <c r="D52" s="159">
        <v>1.5881513</v>
      </c>
      <c r="E52" s="159">
        <v>1.5881513E-3</v>
      </c>
      <c r="F52" s="3"/>
      <c r="L52" s="189" t="s">
        <v>242</v>
      </c>
      <c r="M52" s="200" t="s">
        <v>114</v>
      </c>
      <c r="N52" s="201">
        <v>2.2919999999999998</v>
      </c>
      <c r="O52" s="202">
        <f t="shared" si="0"/>
        <v>2292</v>
      </c>
    </row>
    <row r="53" spans="2:15" x14ac:dyDescent="0.25">
      <c r="B53" s="189" t="s">
        <v>243</v>
      </c>
      <c r="C53" s="200" t="s">
        <v>71</v>
      </c>
      <c r="D53" s="159">
        <v>263.51763</v>
      </c>
      <c r="E53" s="159">
        <v>0.26351763</v>
      </c>
      <c r="F53" s="3"/>
      <c r="L53" s="189" t="s">
        <v>244</v>
      </c>
      <c r="M53" s="200" t="s">
        <v>114</v>
      </c>
      <c r="N53" s="201">
        <v>1.905</v>
      </c>
      <c r="O53" s="202">
        <f t="shared" si="0"/>
        <v>1905</v>
      </c>
    </row>
    <row r="54" spans="2:15" x14ac:dyDescent="0.25">
      <c r="B54" s="189" t="s">
        <v>245</v>
      </c>
      <c r="C54" s="200" t="s">
        <v>71</v>
      </c>
      <c r="D54" s="159">
        <v>3.9935082</v>
      </c>
      <c r="E54" s="159">
        <v>3.9935081999999998E-3</v>
      </c>
      <c r="F54" s="3"/>
      <c r="L54" s="189" t="s">
        <v>246</v>
      </c>
      <c r="M54" s="200" t="s">
        <v>114</v>
      </c>
      <c r="N54" s="201">
        <v>4.7750000000000004</v>
      </c>
      <c r="O54" s="202">
        <f t="shared" si="0"/>
        <v>4775</v>
      </c>
    </row>
    <row r="55" spans="2:15" x14ac:dyDescent="0.25">
      <c r="B55" s="189" t="s">
        <v>247</v>
      </c>
      <c r="C55" s="200" t="s">
        <v>71</v>
      </c>
      <c r="D55" s="159">
        <v>3.9152920999999994</v>
      </c>
      <c r="E55" s="159">
        <v>3.9152920999999995E-3</v>
      </c>
      <c r="F55" s="3"/>
    </row>
    <row r="56" spans="2:15" x14ac:dyDescent="0.25">
      <c r="B56" s="189" t="s">
        <v>248</v>
      </c>
      <c r="C56" s="200" t="s">
        <v>71</v>
      </c>
      <c r="D56" s="159">
        <v>4.5154813000000003</v>
      </c>
      <c r="E56" s="159">
        <v>4.5154813000000005E-3</v>
      </c>
      <c r="F56" s="3"/>
      <c r="L56" s="193" t="s">
        <v>249</v>
      </c>
    </row>
    <row r="57" spans="2:15" x14ac:dyDescent="0.25">
      <c r="B57" s="189" t="s">
        <v>250</v>
      </c>
      <c r="C57" s="200" t="s">
        <v>71</v>
      </c>
      <c r="D57" s="159">
        <v>1.5595216000000001</v>
      </c>
      <c r="E57" s="159">
        <v>1.5595216000000001E-3</v>
      </c>
      <c r="F57" s="3"/>
      <c r="L57" s="193"/>
    </row>
    <row r="58" spans="2:15" x14ac:dyDescent="0.25">
      <c r="B58" s="189" t="s">
        <v>251</v>
      </c>
      <c r="C58" s="200" t="s">
        <v>71</v>
      </c>
      <c r="D58" s="159">
        <v>1.9458431</v>
      </c>
      <c r="E58" s="159">
        <v>1.9458431000000001E-3</v>
      </c>
      <c r="F58" s="3"/>
    </row>
    <row r="59" spans="2:15" x14ac:dyDescent="0.25">
      <c r="B59" s="189" t="s">
        <v>252</v>
      </c>
      <c r="C59" s="200" t="s">
        <v>71</v>
      </c>
      <c r="D59" s="159">
        <v>0.44784783</v>
      </c>
      <c r="E59" s="159">
        <v>4.4784783000000001E-4</v>
      </c>
      <c r="F59" s="3"/>
    </row>
    <row r="60" spans="2:15" x14ac:dyDescent="0.25">
      <c r="B60" s="189" t="s">
        <v>253</v>
      </c>
      <c r="C60" s="200" t="s">
        <v>71</v>
      </c>
      <c r="D60" s="159">
        <v>9.4847722999999995</v>
      </c>
      <c r="E60" s="159">
        <v>9.4847722999999995E-3</v>
      </c>
      <c r="F60" s="3"/>
    </row>
    <row r="61" spans="2:15" x14ac:dyDescent="0.25">
      <c r="B61" s="189" t="s">
        <v>254</v>
      </c>
      <c r="C61" s="200" t="s">
        <v>71</v>
      </c>
      <c r="D61" s="159">
        <v>43.056601000000001</v>
      </c>
      <c r="E61" s="159">
        <v>4.3056601E-2</v>
      </c>
      <c r="F61" s="3"/>
    </row>
    <row r="62" spans="2:15" x14ac:dyDescent="0.25">
      <c r="B62" s="189" t="s">
        <v>255</v>
      </c>
      <c r="C62" s="200" t="s">
        <v>71</v>
      </c>
      <c r="D62" s="159">
        <v>1.7475635</v>
      </c>
      <c r="E62" s="159">
        <v>1.7475635000000001E-3</v>
      </c>
      <c r="F62" s="3"/>
    </row>
    <row r="63" spans="2:15" x14ac:dyDescent="0.25">
      <c r="B63" s="189" t="s">
        <v>256</v>
      </c>
      <c r="C63" s="200" t="s">
        <v>71</v>
      </c>
      <c r="D63" s="159">
        <v>4.5402921999999997</v>
      </c>
      <c r="E63" s="159">
        <v>4.5402921999999997E-3</v>
      </c>
      <c r="F63" s="3"/>
    </row>
    <row r="64" spans="2:15" x14ac:dyDescent="0.25">
      <c r="B64" s="189" t="s">
        <v>257</v>
      </c>
      <c r="C64" s="200" t="s">
        <v>71</v>
      </c>
      <c r="D64" s="159">
        <v>8.1594920000000002</v>
      </c>
      <c r="E64" s="159">
        <v>8.1594920000000008E-3</v>
      </c>
      <c r="F64" s="3"/>
    </row>
    <row r="65" spans="2:6" x14ac:dyDescent="0.25">
      <c r="B65" s="189" t="s">
        <v>258</v>
      </c>
      <c r="C65" s="200" t="s">
        <v>71</v>
      </c>
      <c r="D65" s="159">
        <v>3.5610108</v>
      </c>
      <c r="E65" s="159">
        <v>3.5610108000000001E-3</v>
      </c>
      <c r="F65" s="3"/>
    </row>
    <row r="66" spans="2:6" x14ac:dyDescent="0.25">
      <c r="B66" s="189" t="s">
        <v>259</v>
      </c>
      <c r="C66" s="200" t="s">
        <v>71</v>
      </c>
      <c r="D66" s="159">
        <v>1.5900372</v>
      </c>
      <c r="E66" s="159">
        <v>1.5900371999999999E-3</v>
      </c>
      <c r="F66" s="3"/>
    </row>
    <row r="67" spans="2:6" x14ac:dyDescent="0.25">
      <c r="B67" s="189" t="s">
        <v>260</v>
      </c>
      <c r="C67" s="200" t="s">
        <v>71</v>
      </c>
      <c r="D67" s="159">
        <v>9.2792501000000005</v>
      </c>
      <c r="E67" s="159">
        <v>9.2792501000000006E-3</v>
      </c>
      <c r="F67" s="3"/>
    </row>
    <row r="68" spans="2:6" x14ac:dyDescent="0.25">
      <c r="B68" s="189" t="s">
        <v>261</v>
      </c>
      <c r="C68" s="200" t="s">
        <v>71</v>
      </c>
      <c r="D68" s="159">
        <v>8.2241999000000003</v>
      </c>
      <c r="E68" s="159">
        <v>8.2241998999999996E-3</v>
      </c>
      <c r="F68" s="3"/>
    </row>
    <row r="69" spans="2:6" x14ac:dyDescent="0.25">
      <c r="B69" s="189" t="s">
        <v>262</v>
      </c>
      <c r="C69" s="200" t="s">
        <v>71</v>
      </c>
      <c r="D69" s="159">
        <v>3.9895456999999994</v>
      </c>
      <c r="E69" s="159">
        <v>3.9895456999999995E-3</v>
      </c>
      <c r="F69" s="3"/>
    </row>
    <row r="70" spans="2:6" x14ac:dyDescent="0.25">
      <c r="B70" s="189" t="s">
        <v>263</v>
      </c>
      <c r="C70" s="200" t="s">
        <v>71</v>
      </c>
      <c r="D70" s="159">
        <v>5.4272922000000001</v>
      </c>
      <c r="E70" s="159">
        <v>5.4272922000000003E-3</v>
      </c>
      <c r="F70" s="3"/>
    </row>
    <row r="71" spans="2:6" x14ac:dyDescent="0.25">
      <c r="B71" s="189" t="s">
        <v>264</v>
      </c>
      <c r="C71" s="200" t="s">
        <v>71</v>
      </c>
      <c r="D71" s="159">
        <v>4.9349449999999999</v>
      </c>
      <c r="E71" s="159">
        <v>4.9349449999999996E-3</v>
      </c>
      <c r="F71" s="3"/>
    </row>
    <row r="72" spans="2:6" x14ac:dyDescent="0.25">
      <c r="B72" s="189" t="s">
        <v>265</v>
      </c>
      <c r="C72" s="200" t="s">
        <v>71</v>
      </c>
      <c r="D72" s="159">
        <v>2.2305571999999998</v>
      </c>
      <c r="E72" s="159">
        <v>2.2305571999999998E-3</v>
      </c>
      <c r="F72" s="3"/>
    </row>
    <row r="73" spans="2:6" x14ac:dyDescent="0.25">
      <c r="B73" s="189" t="s">
        <v>266</v>
      </c>
      <c r="C73" s="200" t="s">
        <v>71</v>
      </c>
      <c r="D73" s="159">
        <v>2.4062142</v>
      </c>
      <c r="E73" s="159">
        <v>2.4062141999999999E-3</v>
      </c>
      <c r="F73" s="3"/>
    </row>
    <row r="74" spans="2:6" x14ac:dyDescent="0.25">
      <c r="B74" s="189" t="s">
        <v>267</v>
      </c>
      <c r="C74" s="200" t="s">
        <v>71</v>
      </c>
      <c r="D74" s="159">
        <v>1.9048125</v>
      </c>
      <c r="E74" s="159">
        <v>1.9048125E-3</v>
      </c>
      <c r="F74" s="3"/>
    </row>
    <row r="75" spans="2:6" x14ac:dyDescent="0.25">
      <c r="B75" s="189" t="s">
        <v>268</v>
      </c>
      <c r="C75" s="200" t="s">
        <v>71</v>
      </c>
      <c r="D75" s="159">
        <v>1.7672806999999999</v>
      </c>
      <c r="E75" s="159">
        <v>1.7672807E-3</v>
      </c>
      <c r="F75" s="3"/>
    </row>
    <row r="76" spans="2:6" x14ac:dyDescent="0.25">
      <c r="B76" s="189" t="s">
        <v>269</v>
      </c>
      <c r="C76" s="200" t="s">
        <v>71</v>
      </c>
      <c r="D76" s="159">
        <v>0.24519914000000001</v>
      </c>
      <c r="E76" s="159">
        <v>2.4519914000000002E-4</v>
      </c>
      <c r="F76" s="3"/>
    </row>
    <row r="77" spans="2:6" x14ac:dyDescent="0.25">
      <c r="B77" s="189" t="s">
        <v>270</v>
      </c>
      <c r="C77" s="200" t="s">
        <v>71</v>
      </c>
      <c r="D77" s="159">
        <v>2.2458119000000001</v>
      </c>
      <c r="E77" s="159">
        <v>2.2458119000000002E-3</v>
      </c>
      <c r="F77" s="3"/>
    </row>
    <row r="78" spans="2:6" x14ac:dyDescent="0.25">
      <c r="B78" s="189" t="s">
        <v>271</v>
      </c>
      <c r="C78" s="200" t="s">
        <v>71</v>
      </c>
      <c r="D78" s="159">
        <v>3.6567075999999998</v>
      </c>
      <c r="E78" s="159">
        <v>3.6567075999999997E-3</v>
      </c>
      <c r="F78" s="3"/>
    </row>
    <row r="79" spans="2:6" x14ac:dyDescent="0.25">
      <c r="B79" s="189" t="s">
        <v>272</v>
      </c>
      <c r="C79" s="200" t="s">
        <v>71</v>
      </c>
      <c r="D79" s="159">
        <v>5.9112891999999997</v>
      </c>
      <c r="E79" s="159">
        <v>5.9112891999999993E-3</v>
      </c>
      <c r="F79" s="3"/>
    </row>
    <row r="80" spans="2:6" x14ac:dyDescent="0.25">
      <c r="B80" s="189" t="s">
        <v>273</v>
      </c>
      <c r="C80" s="200" t="s">
        <v>71</v>
      </c>
      <c r="D80" s="159">
        <v>2.1339096</v>
      </c>
      <c r="E80" s="159">
        <v>2.1339096E-3</v>
      </c>
      <c r="F80" s="3"/>
    </row>
    <row r="81" spans="2:6" x14ac:dyDescent="0.25">
      <c r="B81" s="189" t="s">
        <v>274</v>
      </c>
      <c r="C81" s="200" t="s">
        <v>71</v>
      </c>
      <c r="D81" s="159">
        <v>4.2209348000000002</v>
      </c>
      <c r="E81" s="159">
        <v>4.2209348000000002E-3</v>
      </c>
      <c r="F81" s="3"/>
    </row>
    <row r="82" spans="2:6" x14ac:dyDescent="0.25">
      <c r="B82" s="189" t="s">
        <v>275</v>
      </c>
      <c r="C82" s="200" t="s">
        <v>71</v>
      </c>
      <c r="D82" s="159">
        <v>2.5368832000000001</v>
      </c>
      <c r="E82" s="159">
        <v>2.5368832000000003E-3</v>
      </c>
      <c r="F82" s="3"/>
    </row>
    <row r="83" spans="2:6" x14ac:dyDescent="0.25">
      <c r="B83" s="189" t="s">
        <v>276</v>
      </c>
      <c r="C83" s="200" t="s">
        <v>71</v>
      </c>
      <c r="D83" s="159">
        <v>2.0092574999999999</v>
      </c>
      <c r="E83" s="159">
        <v>2.0092574999999997E-3</v>
      </c>
      <c r="F83" s="3"/>
    </row>
    <row r="84" spans="2:6" x14ac:dyDescent="0.25">
      <c r="B84" s="189" t="s">
        <v>277</v>
      </c>
      <c r="C84" s="200" t="s">
        <v>71</v>
      </c>
      <c r="D84" s="159">
        <v>2.0458270999999999</v>
      </c>
      <c r="E84" s="159">
        <v>2.0458271000000001E-3</v>
      </c>
      <c r="F84" s="3"/>
    </row>
    <row r="85" spans="2:6" x14ac:dyDescent="0.25">
      <c r="B85" s="189" t="s">
        <v>278</v>
      </c>
      <c r="C85" s="200" t="s">
        <v>71</v>
      </c>
      <c r="D85" s="159">
        <v>3.7357214000000001</v>
      </c>
      <c r="E85" s="159">
        <v>3.7357214000000001E-3</v>
      </c>
      <c r="F85" s="3"/>
    </row>
    <row r="86" spans="2:6" x14ac:dyDescent="0.25">
      <c r="B86" s="189" t="s">
        <v>279</v>
      </c>
      <c r="C86" s="200" t="s">
        <v>71</v>
      </c>
      <c r="D86" s="159">
        <v>4.8576933000000002</v>
      </c>
      <c r="E86" s="159">
        <v>4.8576933000000003E-3</v>
      </c>
      <c r="F86" s="3"/>
    </row>
    <row r="87" spans="2:6" x14ac:dyDescent="0.25">
      <c r="B87" s="189" t="s">
        <v>280</v>
      </c>
      <c r="C87" s="200" t="s">
        <v>71</v>
      </c>
      <c r="D87" s="159">
        <v>4.8780912000000001</v>
      </c>
      <c r="E87" s="159">
        <v>4.8780912000000003E-3</v>
      </c>
      <c r="F87" s="3"/>
    </row>
    <row r="88" spans="2:6" x14ac:dyDescent="0.25">
      <c r="B88" s="189" t="s">
        <v>281</v>
      </c>
      <c r="C88" s="200" t="s">
        <v>71</v>
      </c>
      <c r="D88" s="159">
        <v>0.93043412999999997</v>
      </c>
      <c r="E88" s="159">
        <v>9.3043412999999997E-4</v>
      </c>
      <c r="F88" s="3"/>
    </row>
    <row r="89" spans="2:6" x14ac:dyDescent="0.25">
      <c r="B89" s="189" t="s">
        <v>282</v>
      </c>
      <c r="C89" s="200" t="s">
        <v>71</v>
      </c>
      <c r="D89" s="159">
        <v>0.63996047</v>
      </c>
      <c r="E89" s="159">
        <v>6.3996047000000004E-4</v>
      </c>
      <c r="F89" s="3"/>
    </row>
    <row r="90" spans="2:6" x14ac:dyDescent="0.25">
      <c r="B90" s="189" t="s">
        <v>283</v>
      </c>
      <c r="C90" s="200" t="s">
        <v>71</v>
      </c>
      <c r="D90" s="159">
        <v>2.4823716</v>
      </c>
      <c r="E90" s="159">
        <v>2.4823715999999999E-3</v>
      </c>
      <c r="F90" s="3"/>
    </row>
    <row r="91" spans="2:6" x14ac:dyDescent="0.25">
      <c r="B91" s="189" t="s">
        <v>284</v>
      </c>
      <c r="C91" s="200" t="s">
        <v>71</v>
      </c>
      <c r="D91" s="159">
        <v>1.4914703</v>
      </c>
      <c r="E91" s="159">
        <v>1.4914703000000001E-3</v>
      </c>
      <c r="F91" s="3"/>
    </row>
    <row r="92" spans="2:6" x14ac:dyDescent="0.25">
      <c r="B92" s="189" t="s">
        <v>285</v>
      </c>
      <c r="C92" s="200" t="s">
        <v>71</v>
      </c>
      <c r="D92" s="159">
        <v>2.2534964999999998</v>
      </c>
      <c r="E92" s="159">
        <v>2.2534965E-3</v>
      </c>
      <c r="F92" s="3"/>
    </row>
    <row r="93" spans="2:6" x14ac:dyDescent="0.25">
      <c r="B93" s="189" t="s">
        <v>286</v>
      </c>
      <c r="C93" s="200" t="s">
        <v>71</v>
      </c>
      <c r="D93" s="159">
        <v>5.3374135000000003</v>
      </c>
      <c r="E93" s="159">
        <v>5.3374135000000007E-3</v>
      </c>
      <c r="F93" s="3"/>
    </row>
    <row r="94" spans="2:6" x14ac:dyDescent="0.25">
      <c r="B94" s="189" t="s">
        <v>287</v>
      </c>
      <c r="C94" s="200" t="s">
        <v>71</v>
      </c>
      <c r="D94" s="159">
        <v>1.3513157</v>
      </c>
      <c r="E94" s="159">
        <v>1.3513157000000001E-3</v>
      </c>
      <c r="F94" s="3"/>
    </row>
    <row r="95" spans="2:6" x14ac:dyDescent="0.25">
      <c r="B95" s="189" t="s">
        <v>288</v>
      </c>
      <c r="C95" s="200" t="s">
        <v>71</v>
      </c>
      <c r="D95" s="159">
        <v>2.2097918000000001</v>
      </c>
      <c r="E95" s="159">
        <v>2.2097918000000003E-3</v>
      </c>
      <c r="F95" s="3"/>
    </row>
    <row r="96" spans="2:6" x14ac:dyDescent="0.25">
      <c r="B96" s="189" t="s">
        <v>289</v>
      </c>
      <c r="C96" s="200" t="s">
        <v>71</v>
      </c>
      <c r="D96" s="159">
        <v>1.1893493999999999E-2</v>
      </c>
      <c r="E96" s="159">
        <v>1.1893493999999999E-5</v>
      </c>
      <c r="F96" s="3"/>
    </row>
    <row r="97" spans="2:6" x14ac:dyDescent="0.25">
      <c r="B97" s="189" t="s">
        <v>290</v>
      </c>
      <c r="C97" s="200" t="s">
        <v>71</v>
      </c>
      <c r="D97" s="159">
        <v>1.408785</v>
      </c>
      <c r="E97" s="159">
        <v>1.4087849999999999E-3</v>
      </c>
      <c r="F97" s="3"/>
    </row>
    <row r="98" spans="2:6" x14ac:dyDescent="0.25">
      <c r="B98" s="189" t="s">
        <v>291</v>
      </c>
      <c r="C98" s="200" t="s">
        <v>71</v>
      </c>
      <c r="D98" s="159">
        <v>4.0496036999999996</v>
      </c>
      <c r="E98" s="159">
        <v>4.0496036999999995E-3</v>
      </c>
      <c r="F98" s="3"/>
    </row>
    <row r="99" spans="2:6" x14ac:dyDescent="0.25">
      <c r="B99" s="189" t="s">
        <v>292</v>
      </c>
      <c r="C99" s="200" t="s">
        <v>71</v>
      </c>
      <c r="D99" s="159">
        <v>0.23794768999999999</v>
      </c>
      <c r="E99" s="159">
        <v>2.3794769E-4</v>
      </c>
      <c r="F99" s="3"/>
    </row>
    <row r="100" spans="2:6" x14ac:dyDescent="0.25">
      <c r="B100" s="189" t="s">
        <v>293</v>
      </c>
      <c r="C100" s="200" t="s">
        <v>71</v>
      </c>
      <c r="D100" s="159">
        <v>3.9560903999999999</v>
      </c>
      <c r="E100" s="159">
        <v>3.9560903999999999E-3</v>
      </c>
      <c r="F100" s="3"/>
    </row>
    <row r="101" spans="2:6" x14ac:dyDescent="0.25">
      <c r="B101" s="189" t="s">
        <v>294</v>
      </c>
      <c r="C101" s="200" t="s">
        <v>71</v>
      </c>
      <c r="D101" s="159">
        <v>1.3739219</v>
      </c>
      <c r="E101" s="159">
        <v>1.3739219E-3</v>
      </c>
      <c r="F101" s="3"/>
    </row>
    <row r="102" spans="2:6" x14ac:dyDescent="0.25">
      <c r="B102" s="189" t="s">
        <v>295</v>
      </c>
      <c r="C102" s="200" t="s">
        <v>71</v>
      </c>
      <c r="D102" s="159">
        <v>2.4623586999999998</v>
      </c>
      <c r="E102" s="159">
        <v>2.4623586999999998E-3</v>
      </c>
      <c r="F102" s="3"/>
    </row>
    <row r="103" spans="2:6" x14ac:dyDescent="0.25">
      <c r="B103" s="189" t="s">
        <v>296</v>
      </c>
      <c r="C103" s="200" t="s">
        <v>71</v>
      </c>
      <c r="D103" s="159">
        <v>129.28852000000001</v>
      </c>
      <c r="E103" s="159">
        <v>0.12928852000000002</v>
      </c>
      <c r="F103" s="3"/>
    </row>
    <row r="104" spans="2:6" x14ac:dyDescent="0.25">
      <c r="B104" s="189" t="s">
        <v>297</v>
      </c>
      <c r="C104" s="200" t="s">
        <v>71</v>
      </c>
      <c r="D104" s="159">
        <v>0.16309760000000001</v>
      </c>
      <c r="E104" s="159">
        <v>1.630976E-4</v>
      </c>
      <c r="F104" s="3"/>
    </row>
    <row r="105" spans="2:6" x14ac:dyDescent="0.25">
      <c r="B105" s="189" t="s">
        <v>298</v>
      </c>
      <c r="C105" s="200" t="s">
        <v>71</v>
      </c>
      <c r="D105" s="159">
        <v>8.3568627000000006E-2</v>
      </c>
      <c r="E105" s="159">
        <v>8.3568627000000012E-5</v>
      </c>
      <c r="F105" s="3"/>
    </row>
    <row r="106" spans="2:6" x14ac:dyDescent="0.25">
      <c r="B106" s="189" t="s">
        <v>299</v>
      </c>
      <c r="C106" s="200" t="s">
        <v>71</v>
      </c>
      <c r="D106" s="159">
        <v>2.4105245000000002</v>
      </c>
      <c r="E106" s="159">
        <v>2.4105245E-3</v>
      </c>
      <c r="F106" s="3"/>
    </row>
    <row r="107" spans="2:6" x14ac:dyDescent="0.25">
      <c r="B107" s="189" t="s">
        <v>300</v>
      </c>
      <c r="C107" s="200" t="s">
        <v>71</v>
      </c>
      <c r="D107" s="159">
        <v>1.2541498999999999E-4</v>
      </c>
      <c r="E107" s="159">
        <v>1.2541498999999998E-7</v>
      </c>
      <c r="F107" s="3"/>
    </row>
    <row r="108" spans="2:6" x14ac:dyDescent="0.25">
      <c r="B108" s="189" t="s">
        <v>301</v>
      </c>
      <c r="C108" s="200" t="s">
        <v>71</v>
      </c>
      <c r="D108" s="159">
        <v>1.4577936</v>
      </c>
      <c r="E108" s="159">
        <v>1.4577936E-3</v>
      </c>
      <c r="F108" s="3"/>
    </row>
    <row r="109" spans="2:6" x14ac:dyDescent="0.25">
      <c r="B109" s="189" t="s">
        <v>302</v>
      </c>
      <c r="C109" s="200" t="s">
        <v>71</v>
      </c>
      <c r="D109" s="159">
        <v>2.1049272000000001</v>
      </c>
      <c r="E109" s="159">
        <v>2.1049272E-3</v>
      </c>
      <c r="F109" s="3"/>
    </row>
    <row r="110" spans="2:6" x14ac:dyDescent="0.25">
      <c r="B110" s="189" t="s">
        <v>303</v>
      </c>
      <c r="C110" s="200" t="s">
        <v>71</v>
      </c>
      <c r="D110" s="159">
        <v>5.6329305999999999</v>
      </c>
      <c r="E110" s="159">
        <v>5.6329305999999997E-3</v>
      </c>
      <c r="F110" s="3"/>
    </row>
    <row r="111" spans="2:6" x14ac:dyDescent="0.25">
      <c r="B111" s="189" t="s">
        <v>304</v>
      </c>
      <c r="C111" s="200" t="s">
        <v>71</v>
      </c>
      <c r="D111" s="159">
        <v>1.7678518000000001</v>
      </c>
      <c r="E111" s="159">
        <v>1.7678518E-3</v>
      </c>
      <c r="F111" s="3"/>
    </row>
    <row r="112" spans="2:6" x14ac:dyDescent="0.25">
      <c r="B112" s="203" t="s">
        <v>305</v>
      </c>
      <c r="C112" s="136" t="s">
        <v>71</v>
      </c>
      <c r="D112" s="159">
        <v>6.1737896000000001</v>
      </c>
      <c r="E112" s="190">
        <v>6.1737896E-3</v>
      </c>
      <c r="F112" s="3"/>
    </row>
    <row r="113" spans="2:6" x14ac:dyDescent="0.25">
      <c r="B113" s="203" t="s">
        <v>306</v>
      </c>
      <c r="C113" s="136" t="s">
        <v>71</v>
      </c>
      <c r="D113" s="159">
        <v>1498.4082999999998</v>
      </c>
      <c r="E113" s="136">
        <v>1.4984082999999999</v>
      </c>
      <c r="F113" s="3"/>
    </row>
    <row r="114" spans="2:6" x14ac:dyDescent="0.25">
      <c r="B114" s="203" t="s">
        <v>307</v>
      </c>
      <c r="C114" s="136" t="s">
        <v>71</v>
      </c>
      <c r="D114" s="159">
        <v>2288.6457999999998</v>
      </c>
      <c r="E114" s="136">
        <v>2.2886457999999998</v>
      </c>
      <c r="F114" s="3"/>
    </row>
    <row r="115" spans="2:6" x14ac:dyDescent="0.25">
      <c r="B115" s="203" t="s">
        <v>308</v>
      </c>
      <c r="C115" s="136" t="s">
        <v>71</v>
      </c>
      <c r="D115" s="159">
        <v>174.11494999999999</v>
      </c>
      <c r="E115" s="136">
        <v>0.17411494999999999</v>
      </c>
      <c r="F115" s="3"/>
    </row>
    <row r="116" spans="2:6" x14ac:dyDescent="0.25">
      <c r="B116" s="203" t="s">
        <v>309</v>
      </c>
      <c r="C116" s="136" t="s">
        <v>71</v>
      </c>
      <c r="D116" s="159">
        <v>788.82015999999999</v>
      </c>
      <c r="E116" s="136">
        <v>0.78882015999999999</v>
      </c>
      <c r="F116" s="3"/>
    </row>
    <row r="117" spans="2:6" x14ac:dyDescent="0.25">
      <c r="B117" s="203" t="s">
        <v>310</v>
      </c>
      <c r="C117" s="136" t="s">
        <v>71</v>
      </c>
      <c r="D117" s="159">
        <v>1126.8224</v>
      </c>
      <c r="E117" s="136">
        <v>1.1268224</v>
      </c>
      <c r="F117" s="3"/>
    </row>
    <row r="118" spans="2:6" x14ac:dyDescent="0.25">
      <c r="B118" s="203" t="s">
        <v>311</v>
      </c>
      <c r="C118" s="136" t="s">
        <v>71</v>
      </c>
      <c r="D118" s="159">
        <v>745.80928000000006</v>
      </c>
      <c r="E118" s="136">
        <v>0.74580928000000002</v>
      </c>
      <c r="F118" s="3"/>
    </row>
    <row r="119" spans="2:6" x14ac:dyDescent="0.25">
      <c r="B119" s="203" t="s">
        <v>312</v>
      </c>
      <c r="C119" s="136" t="s">
        <v>71</v>
      </c>
      <c r="D119" s="159">
        <v>1408.7849999999999</v>
      </c>
      <c r="E119" s="136">
        <v>1.408785</v>
      </c>
      <c r="F119" s="3"/>
    </row>
    <row r="120" spans="2:6" x14ac:dyDescent="0.25">
      <c r="B120" s="203" t="s">
        <v>313</v>
      </c>
      <c r="C120" s="136" t="s">
        <v>71</v>
      </c>
      <c r="D120" s="159">
        <v>780.75427999999999</v>
      </c>
      <c r="E120" s="136">
        <v>0.78075428000000002</v>
      </c>
      <c r="F120" s="3"/>
    </row>
    <row r="121" spans="2:6" x14ac:dyDescent="0.25">
      <c r="B121" s="203" t="s">
        <v>314</v>
      </c>
      <c r="C121" s="136" t="s">
        <v>71</v>
      </c>
      <c r="D121" s="159">
        <v>842.60765000000004</v>
      </c>
      <c r="E121" s="136">
        <v>0.84260765000000004</v>
      </c>
      <c r="F121" s="3"/>
    </row>
    <row r="122" spans="2:6" x14ac:dyDescent="0.25">
      <c r="B122" s="203" t="s">
        <v>315</v>
      </c>
      <c r="C122" s="136" t="s">
        <v>71</v>
      </c>
      <c r="D122" s="159">
        <v>2.6102186999999999</v>
      </c>
      <c r="E122" s="136">
        <v>2.6102186999999999E-3</v>
      </c>
      <c r="F122" s="3"/>
    </row>
    <row r="123" spans="2:6" x14ac:dyDescent="0.25">
      <c r="B123" s="203" t="s">
        <v>316</v>
      </c>
      <c r="C123" s="136" t="s">
        <v>71</v>
      </c>
      <c r="D123" s="159">
        <v>75268.095000000001</v>
      </c>
      <c r="E123" s="136">
        <v>75.268095000000002</v>
      </c>
      <c r="F123" s="3"/>
    </row>
    <row r="124" spans="2:6" x14ac:dyDescent="0.25">
      <c r="B124" s="203" t="s">
        <v>317</v>
      </c>
      <c r="C124" s="136" t="s">
        <v>71</v>
      </c>
      <c r="D124" s="159">
        <v>745.51441999999997</v>
      </c>
      <c r="E124" s="136">
        <v>0.74551442000000001</v>
      </c>
      <c r="F124" s="3"/>
    </row>
    <row r="125" spans="2:6" x14ac:dyDescent="0.25">
      <c r="B125" s="203" t="s">
        <v>318</v>
      </c>
      <c r="C125" s="136" t="s">
        <v>71</v>
      </c>
      <c r="D125" s="159">
        <v>17.308144000000002</v>
      </c>
      <c r="E125" s="136">
        <v>1.7308144000000001E-2</v>
      </c>
      <c r="F125" s="3"/>
    </row>
    <row r="126" spans="2:6" x14ac:dyDescent="0.25">
      <c r="B126" s="203" t="s">
        <v>319</v>
      </c>
      <c r="C126" s="136" t="s">
        <v>71</v>
      </c>
      <c r="D126" s="159">
        <v>502.298</v>
      </c>
      <c r="E126" s="136">
        <v>0.50229800000000002</v>
      </c>
      <c r="F126" s="3"/>
    </row>
    <row r="127" spans="2:6" x14ac:dyDescent="0.25">
      <c r="B127" s="203" t="s">
        <v>320</v>
      </c>
      <c r="C127" s="136" t="s">
        <v>71</v>
      </c>
      <c r="D127" s="159">
        <v>1453.008</v>
      </c>
      <c r="E127" s="136">
        <v>1.4530080000000001</v>
      </c>
      <c r="F127" s="3"/>
    </row>
    <row r="128" spans="2:6" x14ac:dyDescent="0.25">
      <c r="B128" s="203" t="s">
        <v>321</v>
      </c>
      <c r="C128" s="136" t="s">
        <v>71</v>
      </c>
      <c r="D128" s="159">
        <v>598.56991000000005</v>
      </c>
      <c r="E128" s="136">
        <v>0.59856991000000004</v>
      </c>
      <c r="F128" s="3"/>
    </row>
    <row r="129" spans="2:6" x14ac:dyDescent="0.25">
      <c r="B129" s="203" t="s">
        <v>322</v>
      </c>
      <c r="C129" s="136" t="s">
        <v>71</v>
      </c>
      <c r="D129" s="159">
        <v>1809.0326</v>
      </c>
      <c r="E129" s="136">
        <v>1.8090326000000001</v>
      </c>
      <c r="F129" s="3"/>
    </row>
    <row r="130" spans="2:6" x14ac:dyDescent="0.25">
      <c r="B130" s="203" t="s">
        <v>323</v>
      </c>
      <c r="C130" s="136" t="s">
        <v>71</v>
      </c>
      <c r="D130" s="159">
        <v>634.54755</v>
      </c>
      <c r="E130" s="136">
        <v>0.63454754999999996</v>
      </c>
      <c r="F130" s="3"/>
    </row>
    <row r="131" spans="2:6" x14ac:dyDescent="0.25">
      <c r="B131" s="203" t="s">
        <v>324</v>
      </c>
      <c r="C131" s="136" t="s">
        <v>165</v>
      </c>
      <c r="D131" s="159">
        <v>170.63649000000001</v>
      </c>
      <c r="E131" s="136">
        <v>0.17063649</v>
      </c>
      <c r="F131" s="3"/>
    </row>
    <row r="132" spans="2:6" x14ac:dyDescent="0.25">
      <c r="B132" s="203" t="s">
        <v>325</v>
      </c>
      <c r="C132" s="136" t="s">
        <v>71</v>
      </c>
      <c r="D132" s="159">
        <v>3090.8579999999997</v>
      </c>
      <c r="E132" s="136">
        <v>3.0908579999999999</v>
      </c>
      <c r="F132" s="3"/>
    </row>
    <row r="133" spans="2:6" x14ac:dyDescent="0.25">
      <c r="B133" s="203" t="s">
        <v>326</v>
      </c>
      <c r="C133" s="136" t="s">
        <v>71</v>
      </c>
      <c r="D133" s="159">
        <v>3389.0781999999999</v>
      </c>
      <c r="E133" s="136">
        <v>3.3890782000000002</v>
      </c>
      <c r="F133" s="3"/>
    </row>
  </sheetData>
  <sheetProtection algorithmName="SHA-512" hashValue="uBrpJYCPL49RFnXQ25cLx1IJstHbwXy06RoXqXEoHie4L/X6Y68h2U1CVXRxrI13pi9qyUR+mps2FG903DUYcQ==" saltValue="WtenMg4H4qQk/Z6u3qoAuQ==" spinCount="100000" sheet="1" objects="1" scenarios="1"/>
  <mergeCells count="4">
    <mergeCell ref="B2:E2"/>
    <mergeCell ref="G2:J2"/>
    <mergeCell ref="L2:O2"/>
    <mergeCell ref="G37:J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836d45-80b0-46f3-ad91-2032a172c22b">
      <Terms xmlns="http://schemas.microsoft.com/office/infopath/2007/PartnerControls"/>
    </lcf76f155ced4ddcb4097134ff3c332f>
    <TaxCatchAll xmlns="00e5643f-b62c-49c3-8479-09d62e5287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4B8C7843BFE24CAA99ED7E4046CF1E" ma:contentTypeVersion="16" ma:contentTypeDescription="Crear nuevo documento." ma:contentTypeScope="" ma:versionID="00edf98751a5a64c4d8bf46a9328e40a">
  <xsd:schema xmlns:xsd="http://www.w3.org/2001/XMLSchema" xmlns:xs="http://www.w3.org/2001/XMLSchema" xmlns:p="http://schemas.microsoft.com/office/2006/metadata/properties" xmlns:ns2="00e5643f-b62c-49c3-8479-09d62e528762" xmlns:ns3="a6836d45-80b0-46f3-ad91-2032a172c22b" targetNamespace="http://schemas.microsoft.com/office/2006/metadata/properties" ma:root="true" ma:fieldsID="170e58af24c66ba80afdd1b1cb1ca2f1" ns2:_="" ns3:_="">
    <xsd:import namespace="00e5643f-b62c-49c3-8479-09d62e528762"/>
    <xsd:import namespace="a6836d45-80b0-46f3-ad91-2032a172c2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43f-b62c-49c3-8479-09d62e5287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0026f1-33a7-4684-823e-74fc6a86fcd2}" ma:internalName="TaxCatchAll" ma:showField="CatchAllData" ma:web="00e5643f-b62c-49c3-8479-09d62e528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36d45-80b0-46f3-ad91-2032a172c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a8f1675-4633-43c4-bc64-9b04084fe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832864-38F7-44DC-B898-DC513763AA81}">
  <ds:schemaRefs>
    <ds:schemaRef ds:uri="00e5643f-b62c-49c3-8479-09d62e528762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a6836d45-80b0-46f3-ad91-2032a172c22b"/>
  </ds:schemaRefs>
</ds:datastoreItem>
</file>

<file path=customXml/itemProps2.xml><?xml version="1.0" encoding="utf-8"?>
<ds:datastoreItem xmlns:ds="http://schemas.openxmlformats.org/officeDocument/2006/customXml" ds:itemID="{862AFAA3-AD23-4682-9ABF-BCB40FBA03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C4B06-1CC6-4C52-84AB-A6F00E179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643f-b62c-49c3-8479-09d62e528762"/>
    <ds:schemaRef ds:uri="a6836d45-80b0-46f3-ad91-2032a172c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JARRAIBIDEAK</vt:lpstr>
      <vt:lpstr>Proiektuaren datuak</vt:lpstr>
      <vt:lpstr>Igorpen-faktoreak</vt:lpstr>
      <vt:lpstr>Igorpen-faktoreak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vcc 00185</dc:creator>
  <cp:lastModifiedBy>Luis de Velasco Pérez</cp:lastModifiedBy>
  <dcterms:created xsi:type="dcterms:W3CDTF">2026-06-22T06:58:29Z</dcterms:created>
  <dcterms:modified xsi:type="dcterms:W3CDTF">2026-06-23T07:37:01Z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0x010100E44B8C7843BFE24CAA99ED7E4046CF1E</vt:lpwstr>
  </property>
  <property fmtid="{D5CDD505-2E9C-101B-9397-08002B2CF9AE}" pid="3" name="MediaServiceImageTags">
    <vt:lpwstr/>
  </property>
</Properties>
</file>