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ki.Corrons\Desktop\"/>
    </mc:Choice>
  </mc:AlternateContent>
  <xr:revisionPtr revIDLastSave="0" documentId="13_ncr:1_{0EDA1014-62E2-460E-9341-0C8A599563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rraibideak" sheetId="5" r:id="rId1"/>
    <sheet name="Proiektuaren Datuak" sheetId="2" r:id="rId2"/>
    <sheet name="Emisio faktoreak" sheetId="3" r:id="rId3"/>
    <sheet name="Emisio faktoreak 2" sheetId="4" r:id="rId4"/>
  </sheets>
  <externalReferences>
    <externalReference r:id="rId5"/>
  </externalReferences>
  <definedNames>
    <definedName name="_">#REF!</definedName>
    <definedName name="__">#REF!</definedName>
    <definedName name="_ARABA">#REF!</definedName>
    <definedName name="_BIZKAIA">#REF!</definedName>
    <definedName name="_GUIPUZKOA">#REF!</definedName>
    <definedName name="a">#REF!</definedName>
    <definedName name="aa">#REF!</definedName>
    <definedName name="aaa">#REF!</definedName>
    <definedName name="actualcom">#REF!</definedName>
    <definedName name="actualequity">#REF!</definedName>
    <definedName name="actualjexim">#REF!</definedName>
    <definedName name="actualmiticom">#REF!</definedName>
    <definedName name="actualmitijex">#REF!</definedName>
    <definedName name="ActualTotFin">#REF!</definedName>
    <definedName name="actualusexim">#REF!</definedName>
    <definedName name="AgencyFeePost">#REF!</definedName>
    <definedName name="AgencyFeePre">#REF!</definedName>
    <definedName name="AGRICULTURA_Y_PESCA">#REF!</definedName>
    <definedName name="_xlnm.Print_Area" localSheetId="0">Jarraibideak!$A$1:$P$53</definedName>
    <definedName name="Availability">#REF!</definedName>
    <definedName name="baserate1">#REF!</definedName>
    <definedName name="baserate2">#REF!</definedName>
    <definedName name="bio_lenosos">'Emisio faktoreak'!$B$21:$B$27</definedName>
    <definedName name="BIZKAIA">#REF!</definedName>
    <definedName name="BookBase">#REF!</definedName>
    <definedName name="BookDepRate">#REF!</definedName>
    <definedName name="BookDepTerm">#REF!</definedName>
    <definedName name="BuildingBase">#REF!</definedName>
    <definedName name="Cadem">#REF!</definedName>
    <definedName name="Capacity">#REF!</definedName>
    <definedName name="CapacityDF">#REF!</definedName>
    <definedName name="CapDFJanJun">#REF!</definedName>
    <definedName name="CapDFJulDec">#REF!</definedName>
    <definedName name="CapJanJul">#REF!</definedName>
    <definedName name="CapJulDec">#REF!</definedName>
    <definedName name="ClosingCosts">#REF!</definedName>
    <definedName name="Código_Medida">#REF!</definedName>
    <definedName name="Código_sector">#REF!</definedName>
    <definedName name="COMB.COGENER">#REF!</definedName>
    <definedName name="COMBUSTIBLES">#REF!</definedName>
    <definedName name="comcom">#REF!</definedName>
    <definedName name="comjexim">#REF!</definedName>
    <definedName name="CommFuel">#REF!</definedName>
    <definedName name="commiticom">#REF!</definedName>
    <definedName name="commitijex">#REF!</definedName>
    <definedName name="comusexim">#REF!</definedName>
    <definedName name="Condición">#REF!</definedName>
    <definedName name="ConstIns">#REF!</definedName>
    <definedName name="ConstManag">#REF!</definedName>
    <definedName name="consumables">#REF!</definedName>
    <definedName name="CorpTax">#REF!</definedName>
    <definedName name="CustDutyEx">#REF!</definedName>
    <definedName name="DCBOTASGF">#REF!</definedName>
    <definedName name="DCVATGF">#REF!</definedName>
    <definedName name="DebtPortion">#REF!</definedName>
    <definedName name="DebtService">#REF!</definedName>
    <definedName name="DEFICIENCIAS">#REF!</definedName>
    <definedName name="DepRBBuild">#REF!</definedName>
    <definedName name="DepRBMach">#REF!</definedName>
    <definedName name="DepSLBuild">#REF!</definedName>
    <definedName name="DepSLMach">#REF!</definedName>
    <definedName name="DepSLStart">#REF!</definedName>
    <definedName name="DepTermBuild">#REF!</definedName>
    <definedName name="DepTermMach">#REF!</definedName>
    <definedName name="DepTermStart">#REF!</definedName>
    <definedName name="Documentos">#REF!</definedName>
    <definedName name="Dokumentakua">#REF!</definedName>
    <definedName name="EarlyGenRev">#REF!</definedName>
    <definedName name="EDIFICACIÓN">#REF!</definedName>
    <definedName name="Emisiones_evitadas_vidautil" localSheetId="0">'[1]Datos Proyecto'!$C$61</definedName>
    <definedName name="Emisiones_evitadas_vidautil">'Proiektuaren Datuak'!#REF!</definedName>
    <definedName name="EPCCont">#REF!</definedName>
    <definedName name="EPCCost">#REF!</definedName>
    <definedName name="EPCForBuild">#REF!</definedName>
    <definedName name="EPCForMachEqu">#REF!</definedName>
    <definedName name="EPCLocBuild">#REF!</definedName>
    <definedName name="EPCLocMachEqu">#REF!</definedName>
    <definedName name="EPCMachEqu">#REF!</definedName>
    <definedName name="EQUIPAMIENTO_RESIDENCIAL_Y_O">#REF!</definedName>
    <definedName name="EquityPortion">#REF!</definedName>
    <definedName name="Eragikortasuna">#REF!</definedName>
    <definedName name="FactorEmisMixElecPeninsula" localSheetId="0">'[1]Factores de emisión'!$D$35</definedName>
    <definedName name="FactorEmisMixElecPeninsula">'Emisio faktoreak'!$D$35</definedName>
    <definedName name="FIRMA">#REF!</definedName>
    <definedName name="FIRMANTE">#REF!</definedName>
    <definedName name="FIRMANTES">#REF!</definedName>
    <definedName name="FIRMANTESS">#REF!</definedName>
    <definedName name="FixedOM">#REF!</definedName>
    <definedName name="Flujograma_Dolicitudes">#REF!</definedName>
    <definedName name="FuelConsumption">#REF!</definedName>
    <definedName name="FuelPrice">#REF!</definedName>
    <definedName name="FundTax">#REF!</definedName>
    <definedName name="FX">#REF!</definedName>
    <definedName name="FXComDate">#REF!</definedName>
    <definedName name="FXRate">#REF!</definedName>
    <definedName name="FXTable">#REF!</definedName>
    <definedName name="gases">'Emisio faktoreak'!$B$3:$B$9</definedName>
    <definedName name="GASINFLAT">#REF!</definedName>
    <definedName name="gestion_residuos">'Emisio faktoreak 2'!$G$5:$G$27</definedName>
    <definedName name="GrossCapacity">#REF!</definedName>
    <definedName name="HeatCapacity">#REF!</definedName>
    <definedName name="HeatPrice">#REF!</definedName>
    <definedName name="HEATRATE">#REF!</definedName>
    <definedName name="HeatRateJanDF">#REF!</definedName>
    <definedName name="HeatRateJanJun">#REF!</definedName>
    <definedName name="HeatRateJulDec">#REF!</definedName>
    <definedName name="HeatRateJulDF">#REF!</definedName>
    <definedName name="hidrogenos">'Emisio faktoreak'!$B$30:$B$31</definedName>
    <definedName name="IDAE">#REF!</definedName>
    <definedName name="IDAES">#REF!</definedName>
    <definedName name="INDUSTRIA">#REF!</definedName>
    <definedName name="InitDevCosts">#REF!</definedName>
    <definedName name="IntCash">#REF!</definedName>
    <definedName name="InvAll">#REF!</definedName>
    <definedName name="InvAll1999">#REF!</definedName>
    <definedName name="InvAll2000">#REF!</definedName>
    <definedName name="InvAll2001">#REF!</definedName>
    <definedName name="InvEscal">#REF!</definedName>
    <definedName name="k">#REF!</definedName>
    <definedName name="l">#REF!</definedName>
    <definedName name="Land">#REF!</definedName>
    <definedName name="LandBase">#REF!</definedName>
    <definedName name="LCBOTAS">#REF!</definedName>
    <definedName name="LCBOTASCF">#REF!</definedName>
    <definedName name="LCVAT">#REF!</definedName>
    <definedName name="LCVATCF">#REF!</definedName>
    <definedName name="LenFinCostFees">#REF!</definedName>
    <definedName name="LenProfCosts">#REF!</definedName>
    <definedName name="LoadFactor">#REF!</definedName>
    <definedName name="LocalFixedCosts">#REF!</definedName>
    <definedName name="m">#REF!</definedName>
    <definedName name="MachEquipBase">#REF!</definedName>
    <definedName name="ManagAdmin">#REF!</definedName>
    <definedName name="materias_primas">'Emisio faktoreak 2'!$B$5:$B$111</definedName>
    <definedName name="maxcom">#REF!</definedName>
    <definedName name="maxequity">#REF!</definedName>
    <definedName name="maxjexim">#REF!</definedName>
    <definedName name="maxmiticom">#REF!</definedName>
    <definedName name="maxmitijex">#REF!</definedName>
    <definedName name="maxportioncom">#REF!</definedName>
    <definedName name="maxportionequity">#REF!</definedName>
    <definedName name="maxportionjexim">#REF!</definedName>
    <definedName name="maxportionmiticom">#REF!</definedName>
    <definedName name="maxportionmitijex">#REF!</definedName>
    <definedName name="maxportionusexim">#REF!</definedName>
    <definedName name="maxusexim">#REF!</definedName>
    <definedName name="MEDIDA">#REF!</definedName>
    <definedName name="MEDIDAS">#REF!</definedName>
    <definedName name="MINIMIS">#REF!</definedName>
    <definedName name="MobCosts">#REF!</definedName>
    <definedName name="MonthsDSR">#REF!</definedName>
    <definedName name="municipios">#REF!</definedName>
    <definedName name="NetCapacity">#REF!</definedName>
    <definedName name="NetOutput">#REF!</definedName>
    <definedName name="OBSERVACIONES">#REF!</definedName>
    <definedName name="OCEForBuild">#REF!</definedName>
    <definedName name="OCEForMachEqu">#REF!</definedName>
    <definedName name="OCELocBuild">#REF!</definedName>
    <definedName name="OCELocMachEqu">#REF!</definedName>
    <definedName name="OPCIONES">#REF!</definedName>
    <definedName name="OperFee">#REF!</definedName>
    <definedName name="OperFixedCosts">#REF!</definedName>
    <definedName name="OperIns">#REF!</definedName>
    <definedName name="OtherBuildCivil">#REF!</definedName>
    <definedName name="OtherMachEqu">#REF!</definedName>
    <definedName name="otros_combustibles">'Emisio faktoreak'!$B$12:$B$19</definedName>
    <definedName name="OwnersCont">#REF!</definedName>
    <definedName name="PETICION">#REF!</definedName>
    <definedName name="Plan">#REF!</definedName>
    <definedName name="PLAN_2000_ESE">#REF!</definedName>
    <definedName name="postinscom">#REF!</definedName>
    <definedName name="postinsjexim">#REF!</definedName>
    <definedName name="postinsmiticom">#REF!</definedName>
    <definedName name="postinsmitijex">#REF!</definedName>
    <definedName name="postinsusexim">#REF!</definedName>
    <definedName name="postmarcom">#REF!</definedName>
    <definedName name="postmarjex">#REF!</definedName>
    <definedName name="postmarmiticom">#REF!</definedName>
    <definedName name="postmarmitijex">#REF!</definedName>
    <definedName name="postmarusex">#REF!</definedName>
    <definedName name="postmarusexim">#REF!</definedName>
    <definedName name="PreConEng">#REF!</definedName>
    <definedName name="preinscom">#REF!</definedName>
    <definedName name="preinsjexim">#REF!</definedName>
    <definedName name="preinsmiticom">#REF!</definedName>
    <definedName name="preinsmitijex">#REF!</definedName>
    <definedName name="preinsusexim">#REF!</definedName>
    <definedName name="premarcom">#REF!</definedName>
    <definedName name="premarjexim">#REF!</definedName>
    <definedName name="premarmiticom">#REF!</definedName>
    <definedName name="premarmitijex">#REF!</definedName>
    <definedName name="premarusexim">#REF!</definedName>
    <definedName name="prueba">#REF!</definedName>
    <definedName name="refrigerantes_y_otros">'Emisio faktoreak 2'!$L$5:$L$54</definedName>
    <definedName name="ReplacementParts">#REF!</definedName>
    <definedName name="ReserveFund">#REF!</definedName>
    <definedName name="Reval">#REF!</definedName>
    <definedName name="RevalRate">#REF!</definedName>
    <definedName name="SECTOR">#REF!</definedName>
    <definedName name="SERVICIOS_PÚBLICOS">#REF!</definedName>
    <definedName name="SpanishCPI">#REF!</definedName>
    <definedName name="SpanishPPI">#REF!</definedName>
    <definedName name="SpanishWageIndex">#REF!</definedName>
    <definedName name="SponsorsManagAdmin">#REF!</definedName>
    <definedName name="Staffing">#REF!</definedName>
    <definedName name="StartPrice">#REF!</definedName>
    <definedName name="StartUpExpBase">#REF!</definedName>
    <definedName name="StratParts">#REF!</definedName>
    <definedName name="Subvención_solicitada" localSheetId="0">'[1]Datos Proyecto'!$C$63</definedName>
    <definedName name="Subvención_solicitada">'Proiektuaren Datuak'!#REF!</definedName>
    <definedName name="T.H.">#REF!</definedName>
    <definedName name="TARIFF">#REF!</definedName>
    <definedName name="TariffCapacity">#REF!</definedName>
    <definedName name="TariffHeatRate">#REF!</definedName>
    <definedName name="TariffHR">#REF!</definedName>
    <definedName name="TÉCNICO">#REF!</definedName>
    <definedName name="termcom">#REF!</definedName>
    <definedName name="termjexim">#REF!</definedName>
    <definedName name="termmiticom">#REF!</definedName>
    <definedName name="termmitijex">#REF!</definedName>
    <definedName name="termusexim">#REF!</definedName>
    <definedName name="tg">#REF!</definedName>
    <definedName name="TH">#REF!</definedName>
    <definedName name="TRANSFORMACIÓN_DE_LA_ENERGÍA">#REF!</definedName>
    <definedName name="TransLossBuild">#REF!</definedName>
    <definedName name="TransLossMachEquip">#REF!</definedName>
    <definedName name="TransLossStartUp">#REF!</definedName>
    <definedName name="TRANSPORTE">#REF!</definedName>
    <definedName name="TURKISHCPIINFLAT">#REF!</definedName>
    <definedName name="TurkishPPI2Inflat">#REF!</definedName>
    <definedName name="TurkishPPIInflat">#REF!</definedName>
    <definedName name="upfrtcom">#REF!</definedName>
    <definedName name="upfrtjexim">#REF!</definedName>
    <definedName name="upfrtmiticom">#REF!</definedName>
    <definedName name="upfrtmitijex">#REF!</definedName>
    <definedName name="upfrtusexim">#REF!</definedName>
    <definedName name="USCPI">#REF!</definedName>
    <definedName name="USCPIINFLAT">#REF!</definedName>
    <definedName name="USPPI">#REF!</definedName>
    <definedName name="USTaxAssetBase">#REF!</definedName>
    <definedName name="USWageIndex">#REF!</definedName>
    <definedName name="utilization">#REF!</definedName>
    <definedName name="VariableOM">#REF!</definedName>
    <definedName name="VAT">#REF!</definedName>
    <definedName name="VATGas">#REF!</definedName>
    <definedName name="VATonFuel">#REF!</definedName>
    <definedName name="Vida_util" localSheetId="0">'[1]Datos Proyecto'!$C$3</definedName>
    <definedName name="Vida_util">'Proiektuaren Datuak'!#REF!</definedName>
    <definedName name="WhTax">#REF!</definedName>
    <definedName name="WHTDC">#REF!</definedName>
    <definedName name="WHTonFDI">#REF!</definedName>
    <definedName name="WorkingCa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2" l="1"/>
  <c r="L20" i="2"/>
  <c r="L36" i="2"/>
  <c r="L62" i="2" l="1"/>
  <c r="L51" i="2"/>
  <c r="L40" i="2"/>
  <c r="L38" i="2"/>
  <c r="L65" i="2"/>
  <c r="L43" i="2"/>
  <c r="O8" i="2"/>
  <c r="O9" i="2"/>
  <c r="O10" i="2"/>
  <c r="O14" i="2"/>
  <c r="O15" i="2"/>
  <c r="O17" i="2"/>
  <c r="O18" i="2"/>
  <c r="O20" i="2"/>
  <c r="O22" i="2"/>
  <c r="O33" i="2"/>
  <c r="O34" i="2"/>
  <c r="O35" i="2"/>
  <c r="O36" i="2"/>
  <c r="O38" i="2"/>
  <c r="O40" i="2"/>
  <c r="O48" i="2"/>
  <c r="O49" i="2"/>
  <c r="O50" i="2"/>
  <c r="O51" i="2"/>
  <c r="O59" i="2"/>
  <c r="O60" i="2"/>
  <c r="O61" i="2"/>
  <c r="O62" i="2"/>
  <c r="N62" i="2"/>
  <c r="N61" i="2"/>
  <c r="N60" i="2"/>
  <c r="N59" i="2"/>
  <c r="N51" i="2"/>
  <c r="N50" i="2"/>
  <c r="N49" i="2"/>
  <c r="N48" i="2"/>
  <c r="N40" i="2"/>
  <c r="N38" i="2"/>
  <c r="N36" i="2"/>
  <c r="N35" i="2"/>
  <c r="N34" i="2"/>
  <c r="N33" i="2"/>
  <c r="N22" i="2"/>
  <c r="N20" i="2"/>
  <c r="N18" i="2"/>
  <c r="N17" i="2"/>
  <c r="N15" i="2"/>
  <c r="N14" i="2"/>
  <c r="N10" i="2"/>
  <c r="N9" i="2"/>
  <c r="N8" i="2"/>
  <c r="J71" i="2" l="1"/>
  <c r="I71" i="2"/>
  <c r="K62" i="2"/>
  <c r="K61" i="2"/>
  <c r="K60" i="2"/>
  <c r="K59" i="2"/>
  <c r="K51" i="2"/>
  <c r="K50" i="2"/>
  <c r="K49" i="2"/>
  <c r="K48" i="2"/>
  <c r="K40" i="2"/>
  <c r="K38" i="2"/>
  <c r="K36" i="2"/>
  <c r="K35" i="2"/>
  <c r="K34" i="2"/>
  <c r="K33" i="2"/>
  <c r="K26" i="2"/>
  <c r="K25" i="2"/>
  <c r="K22" i="2"/>
  <c r="K20" i="2"/>
  <c r="K18" i="2"/>
  <c r="K17" i="2"/>
  <c r="K15" i="2"/>
  <c r="K14" i="2"/>
  <c r="K12" i="2"/>
  <c r="K10" i="2"/>
  <c r="K9" i="2"/>
  <c r="K8" i="2"/>
  <c r="K29" i="2" l="1"/>
  <c r="K44" i="2"/>
  <c r="K55" i="2"/>
  <c r="K66" i="2"/>
  <c r="C73" i="2" s="1"/>
  <c r="C74" i="2" s="1"/>
  <c r="C75" i="2"/>
  <c r="D17" i="2" l="1"/>
  <c r="D25" i="2"/>
  <c r="D8" i="2" l="1"/>
  <c r="H26" i="2" l="1"/>
  <c r="H25" i="2"/>
  <c r="E26" i="2"/>
  <c r="E25" i="2"/>
  <c r="D26" i="2"/>
  <c r="H8" i="2"/>
  <c r="L8" i="2" s="1"/>
  <c r="N25" i="2" l="1"/>
  <c r="O25" i="2"/>
  <c r="N26" i="2"/>
  <c r="O26" i="2"/>
  <c r="L25" i="2"/>
  <c r="L26" i="2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" i="4"/>
  <c r="H20" i="2" l="1"/>
  <c r="E49" i="2"/>
  <c r="E50" i="2"/>
  <c r="E48" i="2"/>
  <c r="D49" i="2"/>
  <c r="D50" i="2"/>
  <c r="D48" i="2"/>
  <c r="E34" i="2"/>
  <c r="E35" i="2"/>
  <c r="D34" i="2"/>
  <c r="D35" i="2"/>
  <c r="E33" i="2"/>
  <c r="D33" i="2"/>
  <c r="E15" i="2"/>
  <c r="D15" i="2"/>
  <c r="E14" i="2"/>
  <c r="D14" i="2"/>
  <c r="E12" i="2"/>
  <c r="D12" i="2"/>
  <c r="H40" i="2"/>
  <c r="H38" i="2"/>
  <c r="H22" i="2"/>
  <c r="D9" i="2"/>
  <c r="E60" i="2"/>
  <c r="E61" i="2"/>
  <c r="D60" i="2"/>
  <c r="D61" i="2"/>
  <c r="E59" i="2"/>
  <c r="D59" i="2"/>
  <c r="H62" i="2"/>
  <c r="H61" i="2"/>
  <c r="L61" i="2" s="1"/>
  <c r="H60" i="2"/>
  <c r="L60" i="2" s="1"/>
  <c r="H59" i="2"/>
  <c r="L59" i="2" s="1"/>
  <c r="H51" i="2"/>
  <c r="H50" i="2"/>
  <c r="L50" i="2" s="1"/>
  <c r="H49" i="2"/>
  <c r="L49" i="2" s="1"/>
  <c r="L54" i="2" s="1"/>
  <c r="H48" i="2"/>
  <c r="L48" i="2" s="1"/>
  <c r="H36" i="2"/>
  <c r="H35" i="2"/>
  <c r="L35" i="2" s="1"/>
  <c r="H34" i="2"/>
  <c r="L34" i="2" s="1"/>
  <c r="H33" i="2"/>
  <c r="L33" i="2" s="1"/>
  <c r="H18" i="2"/>
  <c r="L18" i="2" s="1"/>
  <c r="E18" i="2"/>
  <c r="D18" i="2"/>
  <c r="H17" i="2"/>
  <c r="L17" i="2" s="1"/>
  <c r="E17" i="2"/>
  <c r="H15" i="2"/>
  <c r="L15" i="2" s="1"/>
  <c r="H14" i="2"/>
  <c r="L14" i="2" s="1"/>
  <c r="H12" i="2"/>
  <c r="H10" i="2"/>
  <c r="L10" i="2" s="1"/>
  <c r="E10" i="2"/>
  <c r="D10" i="2"/>
  <c r="H9" i="2"/>
  <c r="L9" i="2" s="1"/>
  <c r="E9" i="2"/>
  <c r="E8" i="2"/>
  <c r="N12" i="2" l="1"/>
  <c r="O12" i="2"/>
  <c r="L12" i="2"/>
  <c r="L28" i="2" s="1"/>
  <c r="N65" i="2"/>
  <c r="O54" i="2"/>
  <c r="N43" i="2"/>
  <c r="O65" i="2" l="1"/>
  <c r="N54" i="2"/>
  <c r="O43" i="2"/>
  <c r="N28" i="2"/>
  <c r="O28" i="2"/>
  <c r="C69" i="2" l="1"/>
  <c r="N71" i="2"/>
  <c r="O71" i="2"/>
  <c r="C70" i="2" l="1"/>
</calcChain>
</file>

<file path=xl/sharedStrings.xml><?xml version="1.0" encoding="utf-8"?>
<sst xmlns="http://schemas.openxmlformats.org/spreadsheetml/2006/main" count="666" uniqueCount="321">
  <si>
    <t>kWh</t>
  </si>
  <si>
    <t xml:space="preserve">% </t>
  </si>
  <si>
    <t>kWhPCS</t>
  </si>
  <si>
    <t>LPG</t>
  </si>
  <si>
    <t>l</t>
  </si>
  <si>
    <t>kg</t>
  </si>
  <si>
    <t>HFC-125</t>
  </si>
  <si>
    <t>gr</t>
  </si>
  <si>
    <t>HFC-134</t>
  </si>
  <si>
    <t>m3</t>
  </si>
  <si>
    <t>HFC-134a</t>
  </si>
  <si>
    <t>HFC-143</t>
  </si>
  <si>
    <t>HFC-143a</t>
  </si>
  <si>
    <t>HFC-152</t>
  </si>
  <si>
    <t>HFC-152a</t>
  </si>
  <si>
    <t>HFC-161</t>
  </si>
  <si>
    <t>HFC-227ea</t>
  </si>
  <si>
    <t>HFC-23</t>
  </si>
  <si>
    <t>HFC-236cb</t>
  </si>
  <si>
    <t>HFC-236ea</t>
  </si>
  <si>
    <t>HFC-236fa</t>
  </si>
  <si>
    <t>HFC-245ca</t>
  </si>
  <si>
    <t>HFC-32</t>
  </si>
  <si>
    <t>HFC-41</t>
  </si>
  <si>
    <t>HFC-43-10mee</t>
  </si>
  <si>
    <t>m</t>
  </si>
  <si>
    <t>PFC-218</t>
  </si>
  <si>
    <t>R-600</t>
  </si>
  <si>
    <t>R-600a</t>
  </si>
  <si>
    <t>R-601</t>
  </si>
  <si>
    <t>R-601a</t>
  </si>
  <si>
    <t>unit</t>
  </si>
  <si>
    <t>R-290</t>
  </si>
  <si>
    <t>HFO-1234yf</t>
  </si>
  <si>
    <t>SF6</t>
  </si>
  <si>
    <t>R-407A</t>
  </si>
  <si>
    <t>R-407B</t>
  </si>
  <si>
    <t>R-407C</t>
  </si>
  <si>
    <t>R-407F</t>
  </si>
  <si>
    <t>R-410A</t>
  </si>
  <si>
    <t>R-410B</t>
  </si>
  <si>
    <t>R-413A</t>
  </si>
  <si>
    <t>R-417A</t>
  </si>
  <si>
    <t>R-417B</t>
  </si>
  <si>
    <t>R-422A</t>
  </si>
  <si>
    <t>R-422D</t>
  </si>
  <si>
    <t>R-424A</t>
  </si>
  <si>
    <t>R-426A</t>
  </si>
  <si>
    <t>R-427A</t>
  </si>
  <si>
    <t>R-428A</t>
  </si>
  <si>
    <t>R-434A</t>
  </si>
  <si>
    <t>R-437A</t>
  </si>
  <si>
    <t>R-438A</t>
  </si>
  <si>
    <t>R-442A</t>
  </si>
  <si>
    <t>R-449A</t>
  </si>
  <si>
    <t>Arrabio</t>
  </si>
  <si>
    <t>R-452A</t>
  </si>
  <si>
    <t>R-453A</t>
  </si>
  <si>
    <t>R-507A</t>
  </si>
  <si>
    <t>Nylon 6</t>
  </si>
  <si>
    <t>Nylon 6-6</t>
  </si>
  <si>
    <t>Pintura</t>
  </si>
  <si>
    <t>Gasolina (E5)</t>
  </si>
  <si>
    <t>Selenita</t>
  </si>
  <si>
    <t>Parafina</t>
  </si>
  <si>
    <t>Microsoft Word - Global-Warming-Potential-Values.docx</t>
  </si>
  <si>
    <t>https://www.europarl.europa.eu/RegData/etudes/BRIE/2021/689332/EPRS_BRI(2021)689332_EN.pdf</t>
  </si>
  <si>
    <t>Factor de emisión mix peninsular_MITECO</t>
  </si>
  <si>
    <t>%</t>
  </si>
  <si>
    <t>CO2 EMISIOAK KALKULATZEA ETA ENERGIA AURREZTEA</t>
  </si>
  <si>
    <t>Jarduera mota</t>
  </si>
  <si>
    <t>Idatzi balioa</t>
  </si>
  <si>
    <t>Legenda</t>
  </si>
  <si>
    <t>Aukeratu menutik</t>
  </si>
  <si>
    <t>Aukeratu</t>
  </si>
  <si>
    <t>Unitatea</t>
  </si>
  <si>
    <t xml:space="preserve"> kgCO2eq/unitate</t>
  </si>
  <si>
    <t>URTEKO KONTSUMOA</t>
  </si>
  <si>
    <t>URTEKO ENERGIA KONTSUMOA</t>
  </si>
  <si>
    <t>AURREZTUTAKO ENERGIA</t>
  </si>
  <si>
    <t>SAIHESTUTAKO EMISIOAK</t>
  </si>
  <si>
    <t>HASIERAKO EMISIOAK</t>
  </si>
  <si>
    <t>AZKEN EMISIOAK</t>
  </si>
  <si>
    <t>kg CO2eq/urte</t>
  </si>
  <si>
    <t>kWh/urte</t>
  </si>
  <si>
    <t>Egoera energetikoa inbertsioaren ondoren (kWh/urte)</t>
  </si>
  <si>
    <t>Egoera energetikoa inbertsioaren aurretik (kWh/urte)</t>
  </si>
  <si>
    <t>Aldea</t>
  </si>
  <si>
    <t>Inbertsioaren ondorengo egoera</t>
  </si>
  <si>
    <t>Inbertsioaren aurreko egoera</t>
  </si>
  <si>
    <t>Emisio-faktorea</t>
  </si>
  <si>
    <t>Gasa</t>
  </si>
  <si>
    <t>Zurezko bioerregaiak</t>
  </si>
  <si>
    <t>Beste erregai batzuk</t>
  </si>
  <si>
    <t>Hidrogenoa</t>
  </si>
  <si>
    <t>Lehengaiak</t>
  </si>
  <si>
    <t>Elektrizitatea</t>
  </si>
  <si>
    <t>Zerrendan sartu gabeko erregaiak: deskribatu</t>
  </si>
  <si>
    <t>Emisio-faktorearen datuen jatorria (testua)</t>
  </si>
  <si>
    <t>Penintsulako mix elektrikoa</t>
  </si>
  <si>
    <t>Elektrizitate berriztagarria behe-tentsioan</t>
  </si>
  <si>
    <t>ERREGAIAK GUZTIRA</t>
  </si>
  <si>
    <t>Urtean saihestutako isuriak guztira kg CO2eq/urte</t>
  </si>
  <si>
    <t>Urtean aurreztutako energia guztira kWh</t>
  </si>
  <si>
    <t>LEHENGAIAK GUZTIRA</t>
  </si>
  <si>
    <t>HONDAKINEN BALORIZAZIOA GUZTIRA</t>
  </si>
  <si>
    <t>HOZGARRIAK GUZTIRA</t>
  </si>
  <si>
    <t>HASIERAKO EMISIOAK kg CO2eq/urte</t>
  </si>
  <si>
    <t>AZKEN ISURKETAK kg CO2eq/urte</t>
  </si>
  <si>
    <t>GUZTIRA</t>
  </si>
  <si>
    <t>URTEKO AZKEN ENERGIA KONTSUMOA (kWh/urte)</t>
  </si>
  <si>
    <t>URTEKO HASIERAKO ENERGIA KONTSUMOA (kWh/urte)</t>
  </si>
  <si>
    <t>Lehengaia</t>
  </si>
  <si>
    <t>Zerrendan ez dagoen lehengaia: deskribatu</t>
  </si>
  <si>
    <t>Hondakinen kudeaketa</t>
  </si>
  <si>
    <t>Zerrendan sartu gabeko hondakinen kudeaketa: deskribatu</t>
  </si>
  <si>
    <t>URTEKO KANTITATEA</t>
  </si>
  <si>
    <t>Hozgarriak eta beste gas fluoratu batzuk</t>
  </si>
  <si>
    <t>Hozgarriak eta zerrendan sartzen ez diren beste gas fluoratu batzuk: deskribatu</t>
  </si>
  <si>
    <t>t CO2eq/urte</t>
  </si>
  <si>
    <t>CO2 emisioak murriztearen emaitza</t>
  </si>
  <si>
    <t>Saihestutako CO2eq isuriak urtean</t>
  </si>
  <si>
    <t>Urtean saihestutako CO2eq emisioak, guztira, %</t>
  </si>
  <si>
    <t>Energia kontsumoaren murrizketaren emaitza</t>
  </si>
  <si>
    <t>Aurreztutako energia MWh/urtean</t>
  </si>
  <si>
    <t>Energia aurreztua tep/urtean</t>
  </si>
  <si>
    <t>Aurreztutako energia guztira, hasierako kontsumoari dagokionez ( %)</t>
  </si>
  <si>
    <t>MWh/urte</t>
  </si>
  <si>
    <t>tep/urte</t>
  </si>
  <si>
    <t>2023. urteko datuak</t>
  </si>
  <si>
    <t>Isurketa-faktorea kgCO2/unitatea</t>
  </si>
  <si>
    <t>Gas naturala</t>
  </si>
  <si>
    <t>Kerosenoa</t>
  </si>
  <si>
    <t>Gas propanoa</t>
  </si>
  <si>
    <t>Butano gasa</t>
  </si>
  <si>
    <t>Manufakturatutako gasa</t>
  </si>
  <si>
    <t>Biogasa</t>
  </si>
  <si>
    <t>C gasolioa</t>
  </si>
  <si>
    <t>B gasolioa</t>
  </si>
  <si>
    <t>Fuel-olioa</t>
  </si>
  <si>
    <t>Petrolio-kokea</t>
  </si>
  <si>
    <t>Ikatz-kokea</t>
  </si>
  <si>
    <t>Harrikatza eta antrazita</t>
  </si>
  <si>
    <t>Harrikatz subituminosoak</t>
  </si>
  <si>
    <t>Hidrogeno grisa</t>
  </si>
  <si>
    <t>Hidrogeno berdea</t>
  </si>
  <si>
    <t>Isurketa-faktoreak kg CO2e/unitatea</t>
  </si>
  <si>
    <t>* Gas naturalaren emisio-faktorea, kgCO2/kWhPCStan adierazia (Goiko Bero-ahalmena). PCStik PCIra igarotzeko 0,901eko bihurketa-faktorea erabiltzen da.</t>
  </si>
  <si>
    <t>** Biomasa (egurra, pelletak edo biogasa) erregai gisa erabiltzea neutrotzat jotzen da CO2 emisioetan, jatorri biogenikoa duelako, baina CH4 eta N2O emisioak sortuko ditu.</t>
  </si>
  <si>
    <t>Hauek dira CO2 isurtzeko faktoreak, jatorri biogenikoa edozein dela ere: biogasarentzat 1,369 kgCO2/kg, zurarentzat 1,617 kgCO2/kg, pelletentzat 1,474 kgCO2/kg, ezpalentzat 1,680 kgCO2/kg, zerrautsentzat 2,123 kgCO2/kg, fruitu lehorren oskolarentzat 2,022 kgCO2/kg, oliba hezurrarentzat 2,022 kgCO2/kg eta landare ikatzarentzat 3,516 kgCO2/kg.</t>
  </si>
  <si>
    <t>Iturria: Ihobe, Eusko Jaurlaritzaren Ingurumen Jarduketarako Sozietate Publikoa, 2024. Ecoinvent 3.10 sisteman oinarritutako karakterizazio-faktoreak, Euskadiko baldintza partikularretarako aldatuak.</t>
  </si>
  <si>
    <t>LEHENGAIAK</t>
  </si>
  <si>
    <t>HONDAKINEN KUDEAKETA</t>
  </si>
  <si>
    <t>Isurketa-faktorea kgCO2e/unitatea</t>
  </si>
  <si>
    <t>tonCO2e isurtze-faktorea/unitatea</t>
  </si>
  <si>
    <t>tonCO2 isurtze faktorea/unitatea</t>
  </si>
  <si>
    <t>Igorpen-faktorea kgCO2/kg</t>
  </si>
  <si>
    <t>Metanoa</t>
  </si>
  <si>
    <t>Oxido nitrosoa</t>
  </si>
  <si>
    <t>Gailu elektronikoa birziklatzea</t>
  </si>
  <si>
    <t>Beira birziklatzea</t>
  </si>
  <si>
    <t>Papera birziklatzea</t>
  </si>
  <si>
    <t>Kartoia birziklatzea</t>
  </si>
  <si>
    <t>Plastikozko hondakinak birziklatzea</t>
  </si>
  <si>
    <t>Zura birziklatzea</t>
  </si>
  <si>
    <t>Hondakin geldoak birziklatzea</t>
  </si>
  <si>
    <t>Metala birziklatzea</t>
  </si>
  <si>
    <t>Biohondakinen tratamendua</t>
  </si>
  <si>
    <t>Hondakin arriskutsuen errausketa</t>
  </si>
  <si>
    <t>Hondakin arriskutsuen biltegia</t>
  </si>
  <si>
    <t>Hondakin geldoa zabortegira</t>
  </si>
  <si>
    <t>Udal hondakin solidoaren tratamendua</t>
  </si>
  <si>
    <t>Zabortegirako edo errausketarako gailu elektronikoa</t>
  </si>
  <si>
    <t>Beira-hondakina zabortegira</t>
  </si>
  <si>
    <t>Paperetik zabortegira edo errausketara doan hondakina</t>
  </si>
  <si>
    <t>Kartoitik zabortegira edo errausketara doan hondakina</t>
  </si>
  <si>
    <t>Plastikozko hondakina zabortegira edo errausketara</t>
  </si>
  <si>
    <t>Zuraren hondakina zabortegira edo errausketara</t>
  </si>
  <si>
    <t>Hondakin-uren tratamendua</t>
  </si>
  <si>
    <t>Aluminio-txatarra zabortegira</t>
  </si>
  <si>
    <t>Kobre-txatarra zabortegira</t>
  </si>
  <si>
    <t>Altzairuzko txatarra zabortegira</t>
  </si>
  <si>
    <t>Arazketa-lohia</t>
  </si>
  <si>
    <t>Olio hidraulikoa birziklatzea (balorizazio materiala)</t>
  </si>
  <si>
    <t>Hormigoia birziklatzea (balorizazio materiala)</t>
  </si>
  <si>
    <t>Hormigoi-hondakinak birziklatzea (balorizazio materiala)</t>
  </si>
  <si>
    <t>EEH hondakinak birziklatzea (balorizazio materiala)</t>
  </si>
  <si>
    <t>Hormigoi-hondakinen kudeaketa (kudeaketa finalista)</t>
  </si>
  <si>
    <t>EEH hondakinen kudeaketa (kudeaketa finalista)</t>
  </si>
  <si>
    <t>Zur-hondakinen kudeaketa (errausketa) (erabilera)</t>
  </si>
  <si>
    <t>Zementuzko morteroa</t>
  </si>
  <si>
    <t>Zementua</t>
  </si>
  <si>
    <t>Hormigoia</t>
  </si>
  <si>
    <t>Estalketa-geruzadun beira</t>
  </si>
  <si>
    <t>Beira</t>
  </si>
  <si>
    <t>Beirazko artilearen isolamendua</t>
  </si>
  <si>
    <t>Legarra</t>
  </si>
  <si>
    <t>Igeltsuzko kartoizko panela</t>
  </si>
  <si>
    <t>Kareharria</t>
  </si>
  <si>
    <t>Armadurako altzairua</t>
  </si>
  <si>
    <t>Teila</t>
  </si>
  <si>
    <t>Harea</t>
  </si>
  <si>
    <t>Zeramika</t>
  </si>
  <si>
    <t>Arroka-artilea</t>
  </si>
  <si>
    <t>Litiozko bateria</t>
  </si>
  <si>
    <t>Sodio klorurozko bateria</t>
  </si>
  <si>
    <t>Nikel-metal hidruro bateria</t>
  </si>
  <si>
    <t>Kablea</t>
  </si>
  <si>
    <t>Osagai elektroniko aktiboa</t>
  </si>
  <si>
    <t>Osagai elektroniko pasiboa</t>
  </si>
  <si>
    <t>Zirkuitu inprimatuko plaka</t>
  </si>
  <si>
    <t>Kartoia</t>
  </si>
  <si>
    <t>Paleta</t>
  </si>
  <si>
    <t>Paper birziklatua</t>
  </si>
  <si>
    <t>Enbalatzeko beira</t>
  </si>
  <si>
    <t>Papera</t>
  </si>
  <si>
    <t>Dentsitate ertaineko zuntzezko taula (MDF taula)</t>
  </si>
  <si>
    <t>Txirbil orientatuen taula (OSB taula)</t>
  </si>
  <si>
    <t>Partikulen taula</t>
  </si>
  <si>
    <t>Kontratxapatua</t>
  </si>
  <si>
    <t>Hostozabalaren zura</t>
  </si>
  <si>
    <t>Konifera-zura</t>
  </si>
  <si>
    <t>Zurezko taula ijeztua</t>
  </si>
  <si>
    <t>Aluminio aleatua</t>
  </si>
  <si>
    <t>Aluminio-txatarra</t>
  </si>
  <si>
    <t>Aluminio-txatarra (kontsumo ondokoa)</t>
  </si>
  <si>
    <t>Aluminio aleazio galdatua</t>
  </si>
  <si>
    <t>Aluminioa</t>
  </si>
  <si>
    <t>Letoia</t>
  </si>
  <si>
    <t>Brontzea</t>
  </si>
  <si>
    <t>Burdinurtua</t>
  </si>
  <si>
    <t>Kobrea</t>
  </si>
  <si>
    <t>Kobrezko txatarra</t>
  </si>
  <si>
    <t>Urrea</t>
  </si>
  <si>
    <t>Beruna</t>
  </si>
  <si>
    <t>Berunezko txatarra</t>
  </si>
  <si>
    <t>Nikela</t>
  </si>
  <si>
    <t>Zilarra</t>
  </si>
  <si>
    <t>Mix altzairu herdoilgaitza</t>
  </si>
  <si>
    <t>Altzairu herdoilgaitz birjina</t>
  </si>
  <si>
    <t>Altzairu herdoilgaitz birziklatua</t>
  </si>
  <si>
    <t>Mix altzairua</t>
  </si>
  <si>
    <t>Altzairu birjina</t>
  </si>
  <si>
    <t>Altzairu birziklatua</t>
  </si>
  <si>
    <t>Eztainua</t>
  </si>
  <si>
    <t>Titanioa</t>
  </si>
  <si>
    <t>Zinka</t>
  </si>
  <si>
    <t>Akrilonitrilo butadieno estirenoa (ABS)</t>
  </si>
  <si>
    <t>Beira-zuntza/injektatua</t>
  </si>
  <si>
    <t>Beira-zuntza/eskuzko moldekatzea</t>
  </si>
  <si>
    <t>Beira-zuntza</t>
  </si>
  <si>
    <t>Polibutadienoa</t>
  </si>
  <si>
    <t>Polikarbonatoa</t>
  </si>
  <si>
    <t>Poliesterrezko erretxina</t>
  </si>
  <si>
    <t>Poliesterra</t>
  </si>
  <si>
    <t>Polietileno tereftalatoa (PET)</t>
  </si>
  <si>
    <t>Dentsitate handiko polietilenoa (HDPE)</t>
  </si>
  <si>
    <t>Dentsitate txikiko polietilenoa (LDPE)</t>
  </si>
  <si>
    <t>Polimerozko aparra</t>
  </si>
  <si>
    <t>Polipropilenoa</t>
  </si>
  <si>
    <t>Poliestirenoa</t>
  </si>
  <si>
    <t>Poliuretanozko aparra</t>
  </si>
  <si>
    <t>Binilozko polikloruroa (PVC)</t>
  </si>
  <si>
    <t>Estireno akrilonitriloa (SAN)</t>
  </si>
  <si>
    <t>Azetilenoa</t>
  </si>
  <si>
    <t>Kola akrilikoa</t>
  </si>
  <si>
    <t>Berniza</t>
  </si>
  <si>
    <t>Itsasgarri industriala</t>
  </si>
  <si>
    <t>Ur-oinarriko pintura</t>
  </si>
  <si>
    <t>Amoniakoa</t>
  </si>
  <si>
    <t>Argona</t>
  </si>
  <si>
    <t>Kadmioa</t>
  </si>
  <si>
    <t>Kimikari ez-organikoa</t>
  </si>
  <si>
    <t>Kimikari organikoa</t>
  </si>
  <si>
    <t>Epoxi erretxina</t>
  </si>
  <si>
    <t>Etilen glikola</t>
  </si>
  <si>
    <t>Etilbinilazetatoa (EVA goma)</t>
  </si>
  <si>
    <t>Grafitoa</t>
  </si>
  <si>
    <t>Olio lubrifikatzailea</t>
  </si>
  <si>
    <t>Melamina formaldehidozko erretxina</t>
  </si>
  <si>
    <t>Oxigenoa</t>
  </si>
  <si>
    <t>Fenol-erretxina</t>
  </si>
  <si>
    <t>Kautxu naturala</t>
  </si>
  <si>
    <t>Disolbatzaile organikoa</t>
  </si>
  <si>
    <t>Sufre hexafluoruroa (SF6)</t>
  </si>
  <si>
    <t>Sufrea</t>
  </si>
  <si>
    <t>Azido sulfurikoa</t>
  </si>
  <si>
    <t>Kautxu sintetikoa</t>
  </si>
  <si>
    <t>Ur korrontea</t>
  </si>
  <si>
    <t>Urea-formaldehidoko erretxina</t>
  </si>
  <si>
    <t>Kotoia</t>
  </si>
  <si>
    <t>Kotoizko ehuna</t>
  </si>
  <si>
    <t>Biskosa</t>
  </si>
  <si>
    <t>Gas hozgarria (orokorra)</t>
  </si>
  <si>
    <t>Gehigarri superplastifikatzailea</t>
  </si>
  <si>
    <t>Gehigarri iragazgaitza</t>
  </si>
  <si>
    <t>Izotz-kontrako gehigarria</t>
  </si>
  <si>
    <t>Gehigarri polifuntzionala</t>
  </si>
  <si>
    <t>Gehigarri plastifikatzailea</t>
  </si>
  <si>
    <t>Gehigarri atzeratzailea</t>
  </si>
  <si>
    <t>Olio hidraulikoa</t>
  </si>
  <si>
    <t>Zementua II</t>
  </si>
  <si>
    <t>Porlana Portland</t>
  </si>
  <si>
    <t>Goldea</t>
  </si>
  <si>
    <t>Sodio karbonatoa</t>
  </si>
  <si>
    <t>Silizezko harea</t>
  </si>
  <si>
    <t>Azido klorhidrikoa</t>
  </si>
  <si>
    <t>Azido azetikoa</t>
  </si>
  <si>
    <t>Azido poliaktikoa (PLA)</t>
  </si>
  <si>
    <t>Kartoi birziklatua</t>
  </si>
  <si>
    <t>Aluminiozko kablea</t>
  </si>
  <si>
    <t>Toner beltza</t>
  </si>
  <si>
    <t>Koloretako tonerra</t>
  </si>
  <si>
    <t>Erregaia</t>
  </si>
  <si>
    <t>Egurraren biomasa</t>
  </si>
  <si>
    <t>Egur-ikatza</t>
  </si>
  <si>
    <t>Biomasa oliba-hezurra</t>
  </si>
  <si>
    <t>Biomasa fruitu lehorren azal</t>
  </si>
  <si>
    <t>Biomasa ezpalak</t>
  </si>
  <si>
    <t>Biomasa pelletak</t>
  </si>
  <si>
    <t>Biomasa zerrauts txirbilak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</si>
</sst>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0"/>
    <numFmt numFmtId="166" formatCode="0.00_ ;[Red]\-0.00\ "/>
    <numFmt numFmtId="167" formatCode="0.000_ ;[Red]\-0.000\ "/>
    <numFmt numFmtId="168" formatCode="#,##0.00_ ;[Red]\-#,##0.00\ "/>
    <numFmt numFmtId="169" formatCode="#,##0.000_ ;[Red]\-#,##0.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7" fillId="0" borderId="0"/>
  </cellStyleXfs>
  <cellXfs count="215">
    <xf numFmtId="0" fontId="0" fillId="0" borderId="0" xfId="0"/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/>
    <xf numFmtId="164" fontId="0" fillId="0" borderId="5" xfId="0" applyNumberFormat="1" applyBorder="1" applyAlignment="1">
      <alignment horizontal="center" vertical="center" wrapText="1"/>
    </xf>
    <xf numFmtId="0" fontId="6" fillId="0" borderId="0" xfId="1"/>
    <xf numFmtId="0" fontId="0" fillId="0" borderId="5" xfId="0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165" fontId="0" fillId="0" borderId="5" xfId="0" applyNumberFormat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0" fillId="0" borderId="17" xfId="0" applyNumberForma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5" xfId="0" applyBorder="1"/>
    <xf numFmtId="165" fontId="0" fillId="0" borderId="5" xfId="0" applyNumberFormat="1" applyBorder="1" applyAlignment="1">
      <alignment horizontal="center"/>
    </xf>
    <xf numFmtId="165" fontId="9" fillId="0" borderId="5" xfId="0" applyNumberFormat="1" applyFont="1" applyBorder="1" applyAlignment="1">
      <alignment horizontal="center" vertical="center" wrapText="1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26" xfId="0" applyNumberFormat="1" applyBorder="1" applyAlignment="1">
      <alignment horizontal="center" vertical="center" wrapText="1"/>
    </xf>
    <xf numFmtId="164" fontId="9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68" fontId="0" fillId="4" borderId="8" xfId="0" applyNumberFormat="1" applyFill="1" applyBorder="1" applyAlignment="1">
      <alignment horizontal="center" vertical="center" wrapText="1"/>
    </xf>
    <xf numFmtId="168" fontId="0" fillId="4" borderId="10" xfId="0" applyNumberFormat="1" applyFill="1" applyBorder="1" applyAlignment="1">
      <alignment horizontal="center" vertical="center" wrapText="1"/>
    </xf>
    <xf numFmtId="168" fontId="0" fillId="4" borderId="13" xfId="0" applyNumberFormat="1" applyFill="1" applyBorder="1" applyAlignment="1">
      <alignment horizontal="center" vertical="center" wrapText="1"/>
    </xf>
    <xf numFmtId="168" fontId="0" fillId="4" borderId="15" xfId="0" applyNumberFormat="1" applyFill="1" applyBorder="1" applyAlignment="1">
      <alignment horizontal="center" vertical="center" wrapText="1"/>
    </xf>
    <xf numFmtId="168" fontId="0" fillId="4" borderId="23" xfId="0" applyNumberFormat="1" applyFill="1" applyBorder="1" applyAlignment="1">
      <alignment horizontal="center" vertical="center" wrapText="1"/>
    </xf>
    <xf numFmtId="168" fontId="0" fillId="4" borderId="20" xfId="0" applyNumberFormat="1" applyFill="1" applyBorder="1" applyAlignment="1">
      <alignment horizontal="center" vertical="center" wrapText="1"/>
    </xf>
    <xf numFmtId="168" fontId="0" fillId="4" borderId="27" xfId="0" applyNumberFormat="1" applyFill="1" applyBorder="1" applyAlignment="1">
      <alignment horizontal="center" vertical="center" wrapText="1"/>
    </xf>
    <xf numFmtId="168" fontId="0" fillId="4" borderId="19" xfId="0" applyNumberFormat="1" applyFill="1" applyBorder="1" applyAlignment="1">
      <alignment horizontal="center" vertical="center" wrapText="1"/>
    </xf>
    <xf numFmtId="168" fontId="0" fillId="4" borderId="21" xfId="0" applyNumberForma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8" fontId="0" fillId="0" borderId="30" xfId="0" applyNumberForma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/>
    </xf>
    <xf numFmtId="168" fontId="0" fillId="0" borderId="31" xfId="0" applyNumberFormat="1" applyBorder="1" applyAlignment="1">
      <alignment horizontal="center" vertical="center"/>
    </xf>
    <xf numFmtId="168" fontId="0" fillId="0" borderId="41" xfId="0" applyNumberFormat="1" applyBorder="1" applyAlignment="1">
      <alignment horizontal="center" vertical="center"/>
    </xf>
    <xf numFmtId="168" fontId="0" fillId="0" borderId="42" xfId="0" applyNumberFormat="1" applyBorder="1" applyAlignment="1">
      <alignment horizontal="center" vertical="center"/>
    </xf>
    <xf numFmtId="168" fontId="0" fillId="4" borderId="30" xfId="0" applyNumberFormat="1" applyFill="1" applyBorder="1" applyAlignment="1">
      <alignment horizontal="center" vertical="center"/>
    </xf>
    <xf numFmtId="168" fontId="0" fillId="4" borderId="41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4" fontId="0" fillId="3" borderId="7" xfId="0" applyNumberFormat="1" applyFill="1" applyBorder="1" applyAlignment="1" applyProtection="1">
      <alignment vertical="center"/>
      <protection locked="0"/>
    </xf>
    <xf numFmtId="168" fontId="0" fillId="4" borderId="7" xfId="0" applyNumberForma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4" fontId="0" fillId="3" borderId="5" xfId="0" applyNumberFormat="1" applyFill="1" applyBorder="1" applyAlignment="1" applyProtection="1">
      <alignment vertical="center"/>
      <protection locked="0"/>
    </xf>
    <xf numFmtId="168" fontId="0" fillId="4" borderId="5" xfId="0" applyNumberForma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4" fontId="0" fillId="3" borderId="12" xfId="0" applyNumberFormat="1" applyFill="1" applyBorder="1" applyAlignment="1" applyProtection="1">
      <alignment vertical="center"/>
      <protection locked="0"/>
    </xf>
    <xf numFmtId="168" fontId="0" fillId="4" borderId="12" xfId="0" applyNumberFormat="1" applyFill="1" applyBorder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0" fillId="2" borderId="14" xfId="0" applyFill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" fontId="0" fillId="3" borderId="14" xfId="0" applyNumberFormat="1" applyFill="1" applyBorder="1" applyAlignment="1" applyProtection="1">
      <alignment vertical="center"/>
      <protection locked="0"/>
    </xf>
    <xf numFmtId="168" fontId="0" fillId="4" borderId="14" xfId="0" applyNumberForma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2" borderId="22" xfId="0" applyFill="1" applyBorder="1" applyAlignment="1" applyProtection="1">
      <alignment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4" fontId="0" fillId="3" borderId="22" xfId="0" applyNumberFormat="1" applyFill="1" applyBorder="1" applyAlignment="1" applyProtection="1">
      <alignment vertical="center"/>
      <protection locked="0"/>
    </xf>
    <xf numFmtId="168" fontId="0" fillId="4" borderId="22" xfId="0" applyNumberFormat="1" applyFill="1" applyBorder="1" applyAlignment="1">
      <alignment vertical="center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164" fontId="0" fillId="3" borderId="7" xfId="0" applyNumberForma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vertical="center"/>
    </xf>
    <xf numFmtId="4" fontId="0" fillId="0" borderId="16" xfId="0" applyNumberFormat="1" applyBorder="1" applyAlignment="1">
      <alignment vertical="center"/>
    </xf>
    <xf numFmtId="169" fontId="0" fillId="0" borderId="16" xfId="0" applyNumberFormat="1" applyBorder="1" applyAlignment="1">
      <alignment vertical="center"/>
    </xf>
    <xf numFmtId="169" fontId="0" fillId="0" borderId="31" xfId="0" applyNumberFormat="1" applyBorder="1" applyAlignment="1">
      <alignment vertical="center"/>
    </xf>
    <xf numFmtId="169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9" fillId="0" borderId="22" xfId="0" applyFont="1" applyBorder="1" applyAlignment="1">
      <alignment vertical="center"/>
    </xf>
    <xf numFmtId="164" fontId="0" fillId="0" borderId="14" xfId="0" applyNumberForma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" fontId="0" fillId="0" borderId="14" xfId="0" applyNumberForma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167" fontId="8" fillId="4" borderId="0" xfId="0" applyNumberFormat="1" applyFont="1" applyFill="1" applyAlignment="1">
      <alignment vertical="center"/>
    </xf>
    <xf numFmtId="0" fontId="3" fillId="0" borderId="8" xfId="0" applyFont="1" applyBorder="1" applyAlignment="1">
      <alignment vertical="center"/>
    </xf>
    <xf numFmtId="4" fontId="0" fillId="4" borderId="8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3" borderId="20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31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8" fillId="4" borderId="15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0" fillId="3" borderId="28" xfId="0" applyNumberFormat="1" applyFill="1" applyBorder="1" applyAlignment="1" applyProtection="1">
      <alignment vertical="center"/>
      <protection locked="0"/>
    </xf>
    <xf numFmtId="0" fontId="10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4" borderId="5" xfId="0" applyNumberFormat="1" applyFill="1" applyBorder="1" applyAlignment="1">
      <alignment vertical="center"/>
    </xf>
    <xf numFmtId="4" fontId="0" fillId="4" borderId="30" xfId="0" applyNumberFormat="1" applyFill="1" applyBorder="1" applyAlignment="1">
      <alignment horizontal="center" vertical="center"/>
    </xf>
    <xf numFmtId="4" fontId="0" fillId="4" borderId="40" xfId="0" applyNumberFormat="1" applyFill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4" borderId="28" xfId="0" applyNumberFormat="1" applyFill="1" applyBorder="1" applyAlignment="1">
      <alignment vertical="center"/>
    </xf>
    <xf numFmtId="4" fontId="0" fillId="4" borderId="29" xfId="0" applyNumberFormat="1" applyFill="1" applyBorder="1" applyAlignment="1">
      <alignment horizontal="center" vertical="center"/>
    </xf>
    <xf numFmtId="4" fontId="0" fillId="4" borderId="39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 wrapText="1"/>
    </xf>
    <xf numFmtId="168" fontId="8" fillId="0" borderId="15" xfId="0" applyNumberFormat="1" applyFont="1" applyBorder="1" applyAlignment="1">
      <alignment horizontal="right" vertical="center"/>
    </xf>
    <xf numFmtId="168" fontId="8" fillId="0" borderId="2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8" fillId="4" borderId="15" xfId="0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8" fontId="3" fillId="0" borderId="7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0" fontId="1" fillId="0" borderId="0" xfId="2" applyNumberFormat="1" applyAlignment="1">
      <alignment vertical="center"/>
    </xf>
    <xf numFmtId="168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0" fillId="3" borderId="30" xfId="0" applyNumberFormat="1" applyFill="1" applyBorder="1" applyAlignment="1" applyProtection="1">
      <alignment vertical="center"/>
      <protection locked="0"/>
    </xf>
    <xf numFmtId="4" fontId="0" fillId="3" borderId="40" xfId="0" applyNumberFormat="1" applyFill="1" applyBorder="1" applyAlignment="1" applyProtection="1">
      <alignment vertical="center"/>
      <protection locked="0"/>
    </xf>
    <xf numFmtId="4" fontId="0" fillId="3" borderId="31" xfId="0" applyNumberFormat="1" applyFill="1" applyBorder="1" applyAlignment="1" applyProtection="1">
      <alignment vertical="center"/>
      <protection locked="0"/>
    </xf>
    <xf numFmtId="168" fontId="0" fillId="3" borderId="41" xfId="0" applyNumberFormat="1" applyFill="1" applyBorder="1" applyAlignment="1" applyProtection="1">
      <alignment vertical="center"/>
      <protection locked="0"/>
    </xf>
    <xf numFmtId="168" fontId="0" fillId="3" borderId="30" xfId="0" applyNumberFormat="1" applyFill="1" applyBorder="1" applyAlignment="1" applyProtection="1">
      <alignment vertical="center"/>
      <protection locked="0"/>
    </xf>
    <xf numFmtId="168" fontId="0" fillId="3" borderId="42" xfId="0" applyNumberFormat="1" applyFill="1" applyBorder="1" applyAlignment="1" applyProtection="1">
      <alignment vertical="center"/>
      <protection locked="0"/>
    </xf>
    <xf numFmtId="169" fontId="0" fillId="3" borderId="41" xfId="0" applyNumberFormat="1" applyFill="1" applyBorder="1" applyAlignment="1" applyProtection="1">
      <alignment vertical="center"/>
      <protection locked="0"/>
    </xf>
    <xf numFmtId="4" fontId="0" fillId="3" borderId="39" xfId="0" applyNumberFormat="1" applyFill="1" applyBorder="1" applyAlignment="1" applyProtection="1">
      <alignment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0" xfId="0"/>
    <xf numFmtId="168" fontId="3" fillId="4" borderId="7" xfId="0" applyNumberFormat="1" applyFont="1" applyFill="1" applyBorder="1" applyAlignment="1">
      <alignment horizontal="center" vertical="center" wrapText="1"/>
    </xf>
    <xf numFmtId="9" fontId="10" fillId="5" borderId="22" xfId="2" applyFont="1" applyFill="1" applyBorder="1" applyAlignment="1">
      <alignment horizontal="center" vertical="center" wrapText="1"/>
    </xf>
    <xf numFmtId="9" fontId="3" fillId="5" borderId="22" xfId="2" applyFont="1" applyFill="1" applyBorder="1" applyAlignment="1">
      <alignment horizontal="center" vertical="center" wrapText="1"/>
    </xf>
    <xf numFmtId="0" fontId="3" fillId="0" borderId="45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10" xfId="0" applyFont="1" applyBorder="1" applyAlignment="1">
      <alignment vertical="center"/>
    </xf>
  </cellXfs>
  <cellStyles count="6">
    <cellStyle name="Hipervínculo" xfId="1" builtinId="8"/>
    <cellStyle name="Hipervínculo 2" xfId="3" xr:uid="{00000000-0005-0000-0000-000001000000}"/>
    <cellStyle name="Normal" xfId="0" builtinId="0"/>
    <cellStyle name="Normal 2" xfId="5" xr:uid="{00000000-0005-0000-0000-000003000000}"/>
    <cellStyle name="Porcentaje" xfId="2" builtinId="5"/>
    <cellStyle name="Porcentaje 2" xfId="4" xr:uid="{00000000-0005-0000-0000-000005000000}"/>
  </cellStyles>
  <dxfs count="46"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/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ill>
        <patternFill>
          <bgColor rgb="FF92D050"/>
        </patternFill>
      </fill>
    </dxf>
    <dxf>
      <font>
        <b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133351</xdr:rowOff>
    </xdr:from>
    <xdr:to>
      <xdr:col>5</xdr:col>
      <xdr:colOff>187735</xdr:colOff>
      <xdr:row>71</xdr:row>
      <xdr:rowOff>123267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94B3E3A-1090-2123-C06F-24501D164344}"/>
            </a:ext>
          </a:extLst>
        </xdr:cNvPr>
        <xdr:cNvGrpSpPr/>
      </xdr:nvGrpSpPr>
      <xdr:grpSpPr>
        <a:xfrm>
          <a:off x="76202" y="133351"/>
          <a:ext cx="3753445" cy="13515416"/>
          <a:chOff x="133352" y="57151"/>
          <a:chExt cx="3731033" cy="11999617"/>
        </a:xfrm>
      </xdr:grpSpPr>
      <xdr:sp macro="" textlink="">
        <xdr:nvSpPr>
          <xdr:cNvPr id="4" name="CuadroTexto 12">
            <a:extLst>
              <a:ext uri="{FF2B5EF4-FFF2-40B4-BE49-F238E27FC236}">
                <a16:creationId xmlns:a16="http://schemas.microsoft.com/office/drawing/2014/main" id="{756756F5-DFEE-BD16-F0AC-65937C74ABA0}"/>
              </a:ext>
            </a:extLst>
          </xdr:cNvPr>
          <xdr:cNvSpPr txBox="1"/>
        </xdr:nvSpPr>
        <xdr:spPr>
          <a:xfrm>
            <a:off x="178482" y="57151"/>
            <a:ext cx="3625035" cy="90636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/>
              <a:t>JARRAIBIDEAK:</a:t>
            </a:r>
          </a:p>
          <a:p>
            <a:r>
              <a:rPr lang="es-ES" sz="1200"/>
              <a:t>Kalkulu-orri honek CO2eq emisioak eta EEIND26 programan diru-laguntza eskatzen den inbertsioaren ondoren energia komsumoa (MWh) murriztea alderatzeko balio du.</a:t>
            </a:r>
          </a:p>
        </xdr:txBody>
      </xdr:sp>
      <xdr:sp macro="" textlink="">
        <xdr:nvSpPr>
          <xdr:cNvPr id="6" name="CuadroTexto 11">
            <a:extLst>
              <a:ext uri="{FF2B5EF4-FFF2-40B4-BE49-F238E27FC236}">
                <a16:creationId xmlns:a16="http://schemas.microsoft.com/office/drawing/2014/main" id="{2A1C7576-F941-A9EB-4442-110D5137619B}"/>
              </a:ext>
            </a:extLst>
          </xdr:cNvPr>
          <xdr:cNvSpPr txBox="1"/>
        </xdr:nvSpPr>
        <xdr:spPr>
          <a:xfrm>
            <a:off x="133352" y="1422678"/>
            <a:ext cx="3731033" cy="1063409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/>
              <a:t>Bete "Proiektuaren datuak" orria; hondo hori edo urdineko gelaxketan soilik sar ditzakezu datuak.</a:t>
            </a:r>
            <a:endParaRPr lang="es-ES" sz="1200" b="1">
              <a:solidFill>
                <a:srgbClr val="FF0000"/>
              </a:solidFill>
            </a:endParaRPr>
          </a:p>
          <a:p>
            <a:r>
              <a:rPr lang="es-ES" sz="1200" b="1">
                <a:solidFill>
                  <a:srgbClr val="FF0000"/>
                </a:solidFill>
              </a:rPr>
              <a:t>Gainerako gelaxka guztiak eskrituraren aurka babestuta daude.</a:t>
            </a:r>
          </a:p>
          <a:p>
            <a:endParaRPr lang="es-ES" sz="1200"/>
          </a:p>
          <a:p>
            <a:r>
              <a:rPr lang="es-ES" sz="1200"/>
              <a:t>Datuak sartu behar dituzu:</a:t>
            </a:r>
          </a:p>
          <a:p>
            <a:endParaRPr lang="es-ES" sz="1200"/>
          </a:p>
          <a:p>
            <a:pPr algn="l"/>
            <a:r>
              <a:rPr lang="es-ES" sz="1200" b="1"/>
              <a:t>Hondo urdineko gelaxkak (“aukeratu” zutabea):</a:t>
            </a:r>
            <a:r>
              <a:rPr lang="es-ES" sz="1200"/>
              <a:t> </a:t>
            </a:r>
            <a:r>
              <a:rPr lang="es-ES" sz="1200" u="sng"/>
              <a:t>lehenik eta behin, </a:t>
            </a:r>
            <a:r>
              <a:rPr lang="es-ES" sz="1200" u="none"/>
              <a:t>erabilitako edo erabili beharreko erregaia aukeratu behar duzu, zabalgarriaren balio bat aukeratuta. Hori egitean, automatikoki beteko dira “unitatea” eta “emisio-faktorea” zutabeei dagozkien gelaxkak.</a:t>
            </a:r>
          </a:p>
          <a:p>
            <a:pPr lvl="1"/>
            <a:endParaRPr lang="es-ES" sz="1050"/>
          </a:p>
          <a:p>
            <a:pPr lvl="1"/>
            <a:r>
              <a:rPr lang="es-ES" sz="1050"/>
              <a:t>(*) Erregaia zerrendatuta ez badago, informazioa eskuz sartu ahal izango duzu “5 eta 6 zerrendan sartu gabeko erregaia” eremuan.</a:t>
            </a:r>
          </a:p>
          <a:p>
            <a:pPr lvl="1"/>
            <a:endParaRPr lang="es-ES" sz="1200"/>
          </a:p>
          <a:p>
            <a:r>
              <a:rPr lang="es-ES" sz="1200" b="1"/>
              <a:t>Hondo horidun gelaxkak: </a:t>
            </a:r>
            <a:r>
              <a:rPr lang="es-ES" sz="1200" b="0"/>
              <a:t>prozesuaren balioa sartu behar duzu:</a:t>
            </a:r>
          </a:p>
          <a:p>
            <a:r>
              <a:rPr lang="es-ES" sz="1200"/>
              <a:t>"</a:t>
            </a:r>
            <a:r>
              <a:rPr lang="es-ES" sz="1200" b="1"/>
              <a:t>Jarduketa mota</a:t>
            </a:r>
            <a:r>
              <a:rPr lang="es-ES" sz="1200"/>
              <a:t>" laukitxoa: burutu beharreko jarduketa mota adieraziko du, oinarrietan adierazitako sailkapenaren arabera (1, 2, 3, 4, 5 edo 6)</a:t>
            </a:r>
          </a:p>
          <a:p>
            <a:r>
              <a:rPr lang="es-ES" sz="1200"/>
              <a:t>“</a:t>
            </a:r>
            <a:r>
              <a:rPr lang="es-ES" sz="1200" b="1"/>
              <a:t>Inbertsioa egin aurretik</a:t>
            </a:r>
            <a:r>
              <a:rPr lang="es-ES" sz="1200"/>
              <a:t>” zutabea: “</a:t>
            </a:r>
            <a:r>
              <a:rPr lang="es-ES" sz="1200" b="1"/>
              <a:t>unitatea</a:t>
            </a:r>
            <a:r>
              <a:rPr lang="es-ES" sz="1200"/>
              <a:t>” zutabeko neurri-unitatea erabiliz, inbertsioa egin aurretik prozesuan erregaiaren </a:t>
            </a:r>
            <a:r>
              <a:rPr lang="es-ES" sz="1200" b="1"/>
              <a:t>urteko kontsumoa </a:t>
            </a:r>
            <a:r>
              <a:rPr lang="es-ES" sz="1200"/>
              <a:t>adierazi behar duzu.</a:t>
            </a:r>
          </a:p>
          <a:p>
            <a:r>
              <a:rPr lang="es-ES" sz="1200"/>
              <a:t>“</a:t>
            </a:r>
            <a:r>
              <a:rPr lang="es-ES" sz="1200" b="1"/>
              <a:t>Inbertsioaren ondoren</a:t>
            </a:r>
            <a:r>
              <a:rPr lang="es-ES" sz="1200"/>
              <a:t>” zutabea: “</a:t>
            </a:r>
            <a:r>
              <a:rPr lang="es-ES" sz="1200" b="1"/>
              <a:t>unitatea</a:t>
            </a:r>
            <a:r>
              <a:rPr lang="es-ES" sz="1200"/>
              <a:t>” zutabeko neurri-unitatea erabiliz, inbertsioaren ondoren prozesurako espero den </a:t>
            </a:r>
            <a:r>
              <a:rPr lang="es-ES" sz="1200" b="1"/>
              <a:t>urteko kontsumoa </a:t>
            </a:r>
            <a:r>
              <a:rPr lang="es-ES" sz="1200"/>
              <a:t>adierazi behar duzu.</a:t>
            </a:r>
          </a:p>
          <a:p>
            <a:r>
              <a:rPr lang="es-ES" sz="1050"/>
              <a:t>(*) lehen aipatutako kasuan, zerrenda zabalgarrietan sartu gabeko erregaiaren kasuan, zure kasuko erregaia sartu ahal izango duzu (“aukeratu” zutabea), eta unitatea adierazi beharko duzu “unitatea” zutabean, emisio faktorea kgCO2eq/unitate moduan “isurketa faktorea” zutabean eta balio hori adierazten duen iturri arauemaile edo bibliografikoaren erreferentzia.</a:t>
            </a:r>
          </a:p>
          <a:p>
            <a:r>
              <a:rPr lang="es-ES" sz="1200"/>
              <a:t>"</a:t>
            </a:r>
            <a:r>
              <a:rPr lang="es-ES" sz="1200" b="1"/>
              <a:t>Egoera energetikoa inbertsioaren aurretik</a:t>
            </a:r>
            <a:r>
              <a:rPr lang="es-ES" sz="1200"/>
              <a:t>" zutabea: sartu kWh unitatea erabiliz, inbertsioa egin aurretik, erregaiaren </a:t>
            </a:r>
            <a:r>
              <a:rPr lang="es-ES" sz="1200" b="1"/>
              <a:t>urteko energia-kontsumoa </a:t>
            </a:r>
            <a:r>
              <a:rPr lang="es-ES" sz="1200"/>
              <a:t>prozesuan.</a:t>
            </a:r>
          </a:p>
          <a:p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"</a:t>
            </a: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Egoera energetikoa inbertsioaren ondoren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" zutabea: sartu kWh unitatea erabiliz, erregaiaren </a:t>
            </a: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urteko kontsumo energetikoa 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inbertsioa egin ondoren.</a:t>
            </a:r>
            <a:endParaRPr lang="es-ES" sz="1200" b="1"/>
          </a:p>
          <a:p>
            <a:pPr marL="0" lvl="1"/>
            <a:endParaRPr lang="es-ES" sz="1200" b="1"/>
          </a:p>
          <a:p>
            <a:pPr marL="0" lvl="1"/>
            <a:r>
              <a:rPr lang="es-ES" sz="1200" b="1"/>
              <a:t>SARTUTAKO BALIOEKIN, KALKULU-ORRIAK SAIHESTUTAKO EMISIOEN BALIOA ETA AURREZTUTAKO ENERGIA KALKULATZEN DITU</a:t>
            </a:r>
          </a:p>
          <a:p>
            <a:pPr marL="0" lvl="1"/>
            <a:endParaRPr lang="es-ES" sz="1200" b="1"/>
          </a:p>
          <a:p>
            <a:pPr marL="0" lvl="1"/>
            <a:r>
              <a:rPr lang="es-ES" sz="1200" b="1"/>
              <a:t>1,2,3 eta 4 motako jarduketetarako, "Hasierako kontsumoarekiko aurreztutako energia guztia ( %)" % 10ekoa edo handiagoa izan behar da.</a:t>
            </a:r>
          </a:p>
          <a:p>
            <a:pPr marL="0" lvl="1"/>
            <a:endParaRPr lang="es-ES" sz="1200" b="1" baseline="0"/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5. motako jarduketarako, bete egin behar da "Hasierako kontsumoari dagokionez aurreztutako energia guztia ( %)" % 10ekoa edo handiagoa izan behar dela, edo "Urtean saihestutako CO2eq emisioak, guztira, % 10ekoa edo handiagoa".</a:t>
            </a: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6. motako jarduketarako, "Urtean saihestutako CO2eq isurien guztizkoa %" % 10ekoa edo handiagoa izan behar da.</a:t>
            </a:r>
          </a:p>
          <a:p>
            <a:pPr marL="0" lvl="1"/>
            <a:endParaRPr lang="es-ES" sz="1200" b="1"/>
          </a:p>
        </xdr:txBody>
      </xdr:sp>
    </xdr:grpSp>
    <xdr:clientData/>
  </xdr:twoCellAnchor>
  <xdr:twoCellAnchor editAs="oneCell">
    <xdr:from>
      <xdr:col>6</xdr:col>
      <xdr:colOff>0</xdr:colOff>
      <xdr:row>0</xdr:row>
      <xdr:rowOff>0</xdr:rowOff>
    </xdr:from>
    <xdr:to>
      <xdr:col>26</xdr:col>
      <xdr:colOff>3781</xdr:colOff>
      <xdr:row>19</xdr:row>
      <xdr:rowOff>190024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0F4095-F53D-D4F0-A449-CEF05305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294" y="0"/>
          <a:ext cx="14571428" cy="380952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26</xdr:col>
      <xdr:colOff>13305</xdr:colOff>
      <xdr:row>39</xdr:row>
      <xdr:rowOff>180500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7A0CD16-7BFD-DEC2-5234-4A7550338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0294" y="3810000"/>
          <a:ext cx="14580952" cy="38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26</xdr:col>
      <xdr:colOff>3781</xdr:colOff>
      <xdr:row>54</xdr:row>
      <xdr:rowOff>28238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8E10D16-D436-37BC-04E6-99EC23E91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70294" y="7620000"/>
          <a:ext cx="14571428" cy="26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60146</xdr:colOff>
      <xdr:row>3</xdr:row>
      <xdr:rowOff>74888</xdr:rowOff>
    </xdr:from>
    <xdr:to>
      <xdr:col>14</xdr:col>
      <xdr:colOff>650696</xdr:colOff>
      <xdr:row>22</xdr:row>
      <xdr:rowOff>134381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60B341-63E3-93D7-2E99-DD48BD26E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881" y="836888"/>
          <a:ext cx="7448550" cy="4059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spri.sharepoint.com/personal/jvallejo_spri_eus/Documents/Desktop/excel%20descarb/MODELO_CALCULO_EMISIONES_CO2_2024%20-%20vPRUE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Datos Proyecto"/>
      <sheetName val="Factores de emisión"/>
      <sheetName val="Factores de emisión 2"/>
    </sheetNames>
    <sheetDataSet>
      <sheetData sheetId="0"/>
      <sheetData sheetId="1">
        <row r="3">
          <cell r="C3">
            <v>10</v>
          </cell>
        </row>
        <row r="61">
          <cell r="C61">
            <v>0</v>
          </cell>
        </row>
        <row r="63">
          <cell r="C63">
            <v>100</v>
          </cell>
        </row>
      </sheetData>
      <sheetData sheetId="2">
        <row r="35">
          <cell r="D35">
            <v>0.11899999999999999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alaitz.echanove/AppData/Local/Microsoft/Windows/INetCache/Content.Outlook/OYVW7M3B/Info%20&#250;til/factoresemision_tcm30-542746%20(8).xlsx" TargetMode="External"/><Relationship Id="rId1" Type="http://schemas.openxmlformats.org/officeDocument/2006/relationships/hyperlink" Target="https://www.europarl.europa.eu/RegData/etudes/BRIE/2021/689332/EPRS_BRI(2021)689332_EN.pdf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6"/>
  <sheetViews>
    <sheetView tabSelected="1" zoomScale="85" zoomScaleNormal="85" workbookViewId="0">
      <selection activeCell="G64" sqref="G64"/>
    </sheetView>
  </sheetViews>
  <sheetFormatPr baseColWidth="10" defaultColWidth="10.85546875" defaultRowHeight="15" x14ac:dyDescent="0.25"/>
  <sheetData>
    <row r="1" spans="1:3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1:3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3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3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</row>
    <row r="17" spans="1:3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</row>
    <row r="18" spans="1:3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35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5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1:3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3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3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1:3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3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3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35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</row>
    <row r="32" spans="1:35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35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1:35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1:35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35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35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1:35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1:35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5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1:35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35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1:35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1:35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35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1:35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1:35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1:35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1:35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1:35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5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5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1:35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1:35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1:35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1:35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1:35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1:35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1:35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</row>
    <row r="66" spans="1:35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</sheetData>
  <sheetProtection algorithmName="SHA-512" hashValue="+dmeMbXT2RQK80Ktwo/FPI1+lCyG612Va8hvHoL6co9kiwbsRUrABz+DzXxhrgzYM68mQksPluGn9Tx+J+FhoQ==" saltValue="K4vIfzD0u7MTAip5WqUMg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6"/>
  <sheetViews>
    <sheetView topLeftCell="A40" zoomScale="50" zoomScaleNormal="50" workbookViewId="0">
      <selection activeCell="C84" sqref="C84"/>
    </sheetView>
  </sheetViews>
  <sheetFormatPr baseColWidth="10" defaultColWidth="11.42578125" defaultRowHeight="15" x14ac:dyDescent="0.25"/>
  <cols>
    <col min="1" max="1" width="4.28515625" style="12" customWidth="1"/>
    <col min="2" max="2" width="81.5703125" style="79" bestFit="1" customWidth="1"/>
    <col min="3" max="3" width="42.85546875" style="79" bestFit="1" customWidth="1"/>
    <col min="4" max="4" width="15" style="79" bestFit="1" customWidth="1"/>
    <col min="5" max="5" width="20.42578125" style="79" customWidth="1"/>
    <col min="6" max="7" width="22.7109375" style="79" customWidth="1"/>
    <col min="8" max="8" width="20.7109375" style="79" customWidth="1"/>
    <col min="9" max="10" width="30.7109375" style="79" customWidth="1"/>
    <col min="11" max="12" width="20.7109375" style="79" customWidth="1"/>
    <col min="13" max="13" width="10.85546875" style="79" customWidth="1"/>
    <col min="14" max="15" width="20.7109375" style="79" customWidth="1"/>
    <col min="16" max="16" width="10.85546875" style="79" customWidth="1"/>
    <col min="17" max="17" width="15.7109375" style="79" bestFit="1" customWidth="1"/>
    <col min="18" max="18" width="11.42578125" style="79" customWidth="1"/>
    <col min="19" max="16384" width="11.42578125" style="79"/>
  </cols>
  <sheetData>
    <row r="1" spans="1:17" ht="15.75" customHeight="1" thickBot="1" x14ac:dyDescent="0.3"/>
    <row r="2" spans="1:17" ht="15.75" customHeight="1" thickBot="1" x14ac:dyDescent="0.3">
      <c r="B2" s="80" t="s">
        <v>69</v>
      </c>
      <c r="F2" s="17" t="s">
        <v>72</v>
      </c>
    </row>
    <row r="3" spans="1:17" ht="19.5" thickBot="1" x14ac:dyDescent="0.3">
      <c r="B3" s="81" t="s">
        <v>70</v>
      </c>
      <c r="C3" s="15"/>
      <c r="F3" s="18" t="s">
        <v>73</v>
      </c>
    </row>
    <row r="4" spans="1:17" ht="18" customHeight="1" thickBot="1" x14ac:dyDescent="0.3">
      <c r="C4" s="82"/>
      <c r="F4" s="19" t="s">
        <v>71</v>
      </c>
    </row>
    <row r="5" spans="1:17" ht="15.75" customHeight="1" thickBot="1" x14ac:dyDescent="0.3"/>
    <row r="6" spans="1:17" ht="45" customHeight="1" thickBot="1" x14ac:dyDescent="0.3">
      <c r="B6" s="20" t="s">
        <v>313</v>
      </c>
      <c r="E6" s="21" t="s">
        <v>90</v>
      </c>
      <c r="F6" s="21" t="s">
        <v>89</v>
      </c>
      <c r="G6" s="21" t="s">
        <v>88</v>
      </c>
      <c r="H6" s="21" t="s">
        <v>87</v>
      </c>
      <c r="I6" s="21" t="s">
        <v>86</v>
      </c>
      <c r="J6" s="21" t="s">
        <v>85</v>
      </c>
      <c r="K6" s="21" t="s">
        <v>84</v>
      </c>
      <c r="L6" s="21" t="s">
        <v>83</v>
      </c>
      <c r="N6" s="21" t="s">
        <v>83</v>
      </c>
      <c r="O6" s="21" t="s">
        <v>83</v>
      </c>
    </row>
    <row r="7" spans="1:17" s="179" customFormat="1" ht="30" customHeight="1" thickBot="1" x14ac:dyDescent="0.3">
      <c r="A7" s="12"/>
      <c r="C7" s="21" t="s">
        <v>74</v>
      </c>
      <c r="D7" s="21" t="s">
        <v>75</v>
      </c>
      <c r="E7" s="21" t="s">
        <v>76</v>
      </c>
      <c r="F7" s="21" t="s">
        <v>77</v>
      </c>
      <c r="G7" s="21" t="s">
        <v>77</v>
      </c>
      <c r="H7" s="21" t="s">
        <v>77</v>
      </c>
      <c r="I7" s="21" t="s">
        <v>78</v>
      </c>
      <c r="J7" s="21" t="s">
        <v>78</v>
      </c>
      <c r="K7" s="21" t="s">
        <v>79</v>
      </c>
      <c r="L7" s="21" t="s">
        <v>80</v>
      </c>
      <c r="N7" s="21" t="s">
        <v>81</v>
      </c>
      <c r="O7" s="21" t="s">
        <v>82</v>
      </c>
    </row>
    <row r="8" spans="1:17" ht="15.75" thickBot="1" x14ac:dyDescent="0.3">
      <c r="A8" s="22">
        <v>1</v>
      </c>
      <c r="B8" s="210" t="s">
        <v>91</v>
      </c>
      <c r="C8" s="84"/>
      <c r="D8" s="85" t="str">
        <f>IF(C8="","-",VLOOKUP(C8,'Emisio faktoreak'!$B$3:$D$9,2,FALSE))</f>
        <v>-</v>
      </c>
      <c r="E8" s="86" t="str">
        <f>IF(C8="","-",VLOOKUP(C8,'Emisio faktoreak'!$B$3:$D$9,3,FALSE))</f>
        <v>-</v>
      </c>
      <c r="F8" s="87"/>
      <c r="G8" s="87"/>
      <c r="H8" s="88">
        <f>F8-G8</f>
        <v>0</v>
      </c>
      <c r="I8" s="181"/>
      <c r="J8" s="181"/>
      <c r="K8" s="71">
        <f>I8-J8</f>
        <v>0</v>
      </c>
      <c r="L8" s="61">
        <f>IF((H8&lt;&gt;0)*(C8=""),"aukeratu erregaia",IF(C8=0,0,H8*E8))</f>
        <v>0</v>
      </c>
      <c r="M8" s="23"/>
      <c r="N8" s="66">
        <f>IF((F8&lt;&gt;0)*(C8=""),"aukeratu erregaia",IF(C8=0,0,E8*F8))</f>
        <v>0</v>
      </c>
      <c r="O8" s="61">
        <f>IF((G8&lt;&gt;0)*(C8=""),"aukeratu erregaia",IF(C8=0,0,G8*E8))</f>
        <v>0</v>
      </c>
    </row>
    <row r="9" spans="1:17" x14ac:dyDescent="0.25">
      <c r="A9" s="24"/>
      <c r="B9" s="211" t="s">
        <v>91</v>
      </c>
      <c r="C9" s="90"/>
      <c r="D9" s="91" t="str">
        <f>IF(C9="","-",VLOOKUP(C9,'Emisio faktoreak'!$B$3:$D$9,2,FALSE))</f>
        <v>-</v>
      </c>
      <c r="E9" s="92" t="str">
        <f>IF(C9="","-",VLOOKUP(C9,'Emisio faktoreak'!$B$3:$D$9,3,FALSE))</f>
        <v>-</v>
      </c>
      <c r="F9" s="93"/>
      <c r="G9" s="93"/>
      <c r="H9" s="94">
        <f>F9-G9</f>
        <v>0</v>
      </c>
      <c r="I9" s="182"/>
      <c r="J9" s="182"/>
      <c r="K9" s="72">
        <f>I9-J9</f>
        <v>0</v>
      </c>
      <c r="L9" s="61">
        <f>IF((H9&lt;&gt;0)*(C9=""),"aukeratu erregaia",IF(C9=0,0,H9*E9))</f>
        <v>0</v>
      </c>
      <c r="M9" s="26"/>
      <c r="N9" s="67">
        <f>IF((F9&lt;&gt;0)*(C9=""),"aukeratu erregaia",IF(C9=0,0,E9*F9))</f>
        <v>0</v>
      </c>
      <c r="O9" s="62">
        <f>IF((G9&lt;&gt;0)*(C9=""),"aukeratu erregaia",IF(C9=0,0,G9*E9))</f>
        <v>0</v>
      </c>
      <c r="P9" s="82"/>
      <c r="Q9" s="82"/>
    </row>
    <row r="10" spans="1:17" ht="15.75" customHeight="1" thickBot="1" x14ac:dyDescent="0.3">
      <c r="A10" s="27"/>
      <c r="B10" s="95" t="s">
        <v>91</v>
      </c>
      <c r="C10" s="96"/>
      <c r="D10" s="97" t="str">
        <f>IF(C10="","-",VLOOKUP(C10,'Emisio faktoreak'!$B$3:$D$9,2,FALSE))</f>
        <v>-</v>
      </c>
      <c r="E10" s="98" t="str">
        <f>IF(C10="","-",VLOOKUP(C10,'Emisio faktoreak'!$B$3:$D$9,3,FALSE))</f>
        <v>-</v>
      </c>
      <c r="F10" s="99"/>
      <c r="G10" s="99"/>
      <c r="H10" s="100">
        <f>F10-G10</f>
        <v>0</v>
      </c>
      <c r="I10" s="183"/>
      <c r="J10" s="183"/>
      <c r="K10" s="73">
        <f>I10-J10</f>
        <v>0</v>
      </c>
      <c r="L10" s="63">
        <f>IF((H10&lt;&gt;0)*(C10=""),"aukeratu erregaia",IF(C10=0,0,H10*E10))</f>
        <v>0</v>
      </c>
      <c r="M10" s="26"/>
      <c r="N10" s="68">
        <f>IF((F10&lt;&gt;0)*(C10=""),"aukeratu erregaia",IF(C10=0,0,E10*F10))</f>
        <v>0</v>
      </c>
      <c r="O10" s="63">
        <f>IF((G10&lt;&gt;0)*(C10=""),"aukeratu erregaia",IF(C10=0,0,G10*E10))</f>
        <v>0</v>
      </c>
      <c r="P10" s="82"/>
      <c r="Q10" s="82"/>
    </row>
    <row r="11" spans="1:17" ht="15.75" customHeight="1" thickBot="1" x14ac:dyDescent="0.3">
      <c r="A11" s="21"/>
      <c r="B11" s="80"/>
      <c r="D11" s="101"/>
      <c r="F11" s="102"/>
      <c r="G11" s="102"/>
      <c r="H11" s="103"/>
      <c r="I11" s="103"/>
      <c r="J11" s="103"/>
      <c r="K11" s="104"/>
      <c r="L11" s="37"/>
      <c r="M11" s="26"/>
      <c r="N11" s="39"/>
      <c r="O11" s="39"/>
    </row>
    <row r="12" spans="1:17" ht="15.75" customHeight="1" thickBot="1" x14ac:dyDescent="0.3">
      <c r="A12" s="28">
        <v>2</v>
      </c>
      <c r="B12" s="105" t="s">
        <v>92</v>
      </c>
      <c r="C12" s="106"/>
      <c r="D12" s="107" t="str">
        <f>IF(C12="","-",VLOOKUP(C12,'Emisio faktoreak'!$B$21:$D$27,2,FALSE))</f>
        <v>-</v>
      </c>
      <c r="E12" s="108" t="str">
        <f>IF(C12="","-",VLOOKUP(C12,'Emisio faktoreak'!$B$21:$D$27,3,FALSE))</f>
        <v>-</v>
      </c>
      <c r="F12" s="109"/>
      <c r="G12" s="109"/>
      <c r="H12" s="110">
        <f>F12-G12</f>
        <v>0</v>
      </c>
      <c r="I12" s="184"/>
      <c r="J12" s="184"/>
      <c r="K12" s="74">
        <f>I12-J12</f>
        <v>0</v>
      </c>
      <c r="L12" s="64">
        <f>IF((H12&lt;&gt;0)*(C12=""),"aukeratu erregaia",IF(C12=0,0,H12*E12))</f>
        <v>0</v>
      </c>
      <c r="M12" s="26"/>
      <c r="N12" s="69">
        <f>IF((F12&lt;&gt;0)*(C12=""),"aukeratu erregaia",IF(C12=0,0,E12*F12))</f>
        <v>0</v>
      </c>
      <c r="O12" s="64">
        <f>IF((G12&lt;&gt;0)*(C12=""),"aukeratu erregaia",IF(C12=0,0,G12*E12))</f>
        <v>0</v>
      </c>
    </row>
    <row r="13" spans="1:17" ht="15.75" customHeight="1" thickBot="1" x14ac:dyDescent="0.3">
      <c r="A13" s="21"/>
      <c r="B13" s="80"/>
      <c r="D13" s="101"/>
      <c r="F13" s="102"/>
      <c r="G13" s="102"/>
      <c r="H13" s="103"/>
      <c r="I13" s="103"/>
      <c r="J13" s="103"/>
      <c r="K13" s="104"/>
      <c r="L13" s="37"/>
      <c r="M13" s="26"/>
      <c r="N13" s="39"/>
      <c r="O13" s="39"/>
    </row>
    <row r="14" spans="1:17" x14ac:dyDescent="0.25">
      <c r="A14" s="29">
        <v>3</v>
      </c>
      <c r="B14" s="83" t="s">
        <v>93</v>
      </c>
      <c r="C14" s="84"/>
      <c r="D14" s="85" t="str">
        <f>IF(C14="","-",VLOOKUP(C14,'Emisio faktoreak'!$B$12:$D$19,2,FALSE))</f>
        <v>-</v>
      </c>
      <c r="E14" s="86" t="str">
        <f>IF(C14="","-",VLOOKUP(C14,'Emisio faktoreak'!$B$12:$D$19,3,FALSE))</f>
        <v>-</v>
      </c>
      <c r="F14" s="87"/>
      <c r="G14" s="87"/>
      <c r="H14" s="88">
        <f>F14-G14</f>
        <v>0</v>
      </c>
      <c r="I14" s="185"/>
      <c r="J14" s="185"/>
      <c r="K14" s="71">
        <f>I14-J14</f>
        <v>0</v>
      </c>
      <c r="L14" s="61">
        <f>IF((H14&lt;&gt;0)*(C14=""),"aukeratu erregaia",IF(C14=0,0,H14*E14))</f>
        <v>0</v>
      </c>
      <c r="M14" s="26"/>
      <c r="N14" s="66">
        <f>IF((F14&lt;&gt;0)*(C14=""),"aukeratu erregaia",IF(C14=0,0,E14*F14))</f>
        <v>0</v>
      </c>
      <c r="O14" s="61">
        <f>IF((G14&lt;&gt;0)*(C14=""),"aukeratu erregaia",IF(C14=0,0,G14*E14))</f>
        <v>0</v>
      </c>
    </row>
    <row r="15" spans="1:17" ht="15.75" customHeight="1" thickBot="1" x14ac:dyDescent="0.3">
      <c r="A15" s="30"/>
      <c r="B15" s="111" t="s">
        <v>93</v>
      </c>
      <c r="C15" s="112"/>
      <c r="D15" s="113" t="str">
        <f>IF(C15="","-",VLOOKUP(C15,'Emisio faktoreak'!$B$12:$D$19,2,FALSE))</f>
        <v>-</v>
      </c>
      <c r="E15" s="114" t="str">
        <f>IF(C15="","-",VLOOKUP(C15,'Emisio faktoreak'!$B$12:$D$19,3,FALSE))</f>
        <v>-</v>
      </c>
      <c r="F15" s="115"/>
      <c r="G15" s="115"/>
      <c r="H15" s="116">
        <f>F15-G15</f>
        <v>0</v>
      </c>
      <c r="I15" s="186"/>
      <c r="J15" s="186"/>
      <c r="K15" s="75">
        <f>I15-J15</f>
        <v>0</v>
      </c>
      <c r="L15" s="65">
        <f>IF((H15&lt;&gt;0)*(C15=""),"aukeratu erregaia",IF(C15=0,0,H15*E15))</f>
        <v>0</v>
      </c>
      <c r="M15" s="26"/>
      <c r="N15" s="68">
        <f>IF((F15&lt;&gt;0)*(C15=""),"aukeratu erregaia",IF(C15=0,0,E15*F15))</f>
        <v>0</v>
      </c>
      <c r="O15" s="63">
        <f>IF((G15&lt;&gt;0)*(C15=""),"aukeratu erregaia",IF(C15=0,0,G15*E15))</f>
        <v>0</v>
      </c>
    </row>
    <row r="16" spans="1:17" ht="15.75" customHeight="1" thickBot="1" x14ac:dyDescent="0.3">
      <c r="A16" s="21"/>
      <c r="B16" s="80"/>
      <c r="D16" s="101"/>
      <c r="F16" s="102"/>
      <c r="G16" s="102"/>
      <c r="H16" s="103"/>
      <c r="I16" s="103"/>
      <c r="J16" s="103"/>
      <c r="K16" s="104"/>
      <c r="L16" s="37"/>
      <c r="M16" s="26"/>
      <c r="N16" s="39"/>
      <c r="O16" s="39"/>
    </row>
    <row r="17" spans="1:16" x14ac:dyDescent="0.25">
      <c r="A17" s="29">
        <v>4</v>
      </c>
      <c r="B17" s="210" t="s">
        <v>94</v>
      </c>
      <c r="C17" s="84"/>
      <c r="D17" s="85" t="str">
        <f>IF(C17="","-",VLOOKUP(C17,'Emisio faktoreak'!$B$30:$D$31,2,FALSE))</f>
        <v>-</v>
      </c>
      <c r="E17" s="86" t="str">
        <f>IF(C17="","-",VLOOKUP(C17,'Emisio faktoreak'!$B$30:$D$31,3,FALSE))</f>
        <v>-</v>
      </c>
      <c r="F17" s="87"/>
      <c r="G17" s="87"/>
      <c r="H17" s="88">
        <f>F17-G17</f>
        <v>0</v>
      </c>
      <c r="I17" s="185"/>
      <c r="J17" s="185"/>
      <c r="K17" s="71">
        <f>I17-J17</f>
        <v>0</v>
      </c>
      <c r="L17" s="61">
        <f>IF((H17&lt;&gt;0)*(C17=""),"aukeratu erregaia",IF(C17=0,0,H17*E17))</f>
        <v>0</v>
      </c>
      <c r="M17" s="26"/>
      <c r="N17" s="66">
        <f>IF((F17&lt;&gt;0)*(C17=""),"aukeratu erregaia",IF(C17=0,0,E17*F17))</f>
        <v>0</v>
      </c>
      <c r="O17" s="61">
        <f>IF((G17&lt;&gt;0)*(C17=""),"aukeratu erregaia",IF(C17=0,0,G17*E17))</f>
        <v>0</v>
      </c>
    </row>
    <row r="18" spans="1:16" ht="15.75" customHeight="1" thickBot="1" x14ac:dyDescent="0.3">
      <c r="A18" s="30"/>
      <c r="B18" s="211" t="s">
        <v>94</v>
      </c>
      <c r="C18" s="112"/>
      <c r="D18" s="113" t="str">
        <f>IF(C18="","-",VLOOKUP(C18,'Emisio faktoreak'!$B$30:$D$31,2,FALSE))</f>
        <v>-</v>
      </c>
      <c r="E18" s="114" t="str">
        <f>IF(C18="","-",VLOOKUP(C18,'Emisio faktoreak'!$B$30:$D$31,3,FALSE))</f>
        <v>-</v>
      </c>
      <c r="F18" s="115"/>
      <c r="G18" s="115"/>
      <c r="H18" s="116">
        <f>F18-G18</f>
        <v>0</v>
      </c>
      <c r="I18" s="186"/>
      <c r="J18" s="186"/>
      <c r="K18" s="75">
        <f>I18-J18</f>
        <v>0</v>
      </c>
      <c r="L18" s="65">
        <f>IF((H18&lt;&gt;0)*(C18=""),"aukeratu erregaia",IF(C18=0,0,H18*E18))</f>
        <v>0</v>
      </c>
      <c r="M18" s="26"/>
      <c r="N18" s="68">
        <f>IF((F18&lt;&gt;0)*(C18=""),"aukeratu erregaia",IF(C18=0,0,E18*F18))</f>
        <v>0</v>
      </c>
      <c r="O18" s="63">
        <f>IF((G18&lt;&gt;0)*(C18=""),"aukeratu erregaia",IF(C18=0,0,G18*E18))</f>
        <v>0</v>
      </c>
    </row>
    <row r="19" spans="1:16" ht="15.75" customHeight="1" thickBot="1" x14ac:dyDescent="0.3">
      <c r="A19" s="21"/>
      <c r="B19" s="212"/>
      <c r="D19" s="101"/>
      <c r="F19" s="102"/>
      <c r="G19" s="102"/>
      <c r="H19" s="103"/>
      <c r="I19" s="103"/>
      <c r="J19" s="103"/>
      <c r="K19" s="104"/>
      <c r="L19" s="37"/>
      <c r="M19" s="26"/>
      <c r="N19" s="39"/>
      <c r="O19" s="39"/>
    </row>
    <row r="20" spans="1:16" ht="15.75" customHeight="1" thickBot="1" x14ac:dyDescent="0.3">
      <c r="A20" s="22">
        <v>5</v>
      </c>
      <c r="B20" s="83" t="s">
        <v>97</v>
      </c>
      <c r="C20" s="117"/>
      <c r="D20" s="118"/>
      <c r="E20" s="119"/>
      <c r="F20" s="87"/>
      <c r="G20" s="87"/>
      <c r="H20" s="88">
        <f>F20-G20</f>
        <v>0</v>
      </c>
      <c r="I20" s="185"/>
      <c r="J20" s="185"/>
      <c r="K20" s="71">
        <f>I20-J20</f>
        <v>0</v>
      </c>
      <c r="L20" s="61">
        <f>IF(AND(C20="",D20="",E20="",F20="",G20=""),0,IF(AND(C20&lt;&gt;"",D20&lt;&gt;"",E20&lt;&gt;"",F20&lt;&gt;"",G20&lt;&gt;""),E20*H20,"balioak falta dira, berrikusi C-tik G-rako zutabeak"))</f>
        <v>0</v>
      </c>
      <c r="M20" s="23"/>
      <c r="N20" s="69">
        <f>IF((F20&lt;&gt;0)*(C20=""),"aukeratu erregaia",IF(C20=0,0,E20*F20))</f>
        <v>0</v>
      </c>
      <c r="O20" s="64">
        <f>IF((G20&lt;&gt;0)*(C20=""),"aukeratu erregaia",IF(C20=0,0,G20*E20))</f>
        <v>0</v>
      </c>
      <c r="P20" s="82"/>
    </row>
    <row r="21" spans="1:16" ht="15.75" customHeight="1" thickBot="1" x14ac:dyDescent="0.3">
      <c r="A21" s="27"/>
      <c r="B21" s="95" t="s">
        <v>98</v>
      </c>
      <c r="C21" s="120"/>
      <c r="D21" s="121"/>
      <c r="E21" s="122"/>
      <c r="F21" s="123"/>
      <c r="G21" s="123"/>
      <c r="H21" s="124"/>
      <c r="I21" s="125"/>
      <c r="J21" s="124"/>
      <c r="K21" s="126"/>
      <c r="L21" s="38"/>
      <c r="M21" s="26"/>
      <c r="N21" s="26"/>
      <c r="O21" s="26"/>
      <c r="P21" s="82"/>
    </row>
    <row r="22" spans="1:16" ht="15.75" customHeight="1" thickBot="1" x14ac:dyDescent="0.3">
      <c r="A22" s="22">
        <v>6</v>
      </c>
      <c r="B22" s="83" t="s">
        <v>97</v>
      </c>
      <c r="C22" s="117"/>
      <c r="D22" s="118"/>
      <c r="E22" s="119"/>
      <c r="F22" s="87"/>
      <c r="G22" s="87"/>
      <c r="H22" s="88">
        <f>F22-G22</f>
        <v>0</v>
      </c>
      <c r="I22" s="185"/>
      <c r="J22" s="185"/>
      <c r="K22" s="76">
        <f>I22-J22</f>
        <v>0</v>
      </c>
      <c r="L22" s="61">
        <f>IF(AND(C22="",D22="",E22="",F22="",G22=""),0,IF(AND(C22&lt;&gt;"",D22&lt;&gt;"",E22&lt;&gt;"",F22&lt;&gt;"",G22&lt;&gt;""),E22*H22,"balioak falta dira, berrikusi C-tik G-rako zutabeak"))</f>
        <v>0</v>
      </c>
      <c r="M22" s="23"/>
      <c r="N22" s="69">
        <f>IF((F22&lt;&gt;0)*(C22=""),"aukeratu erregaia",IF(C22=0,0,E22*F22))</f>
        <v>0</v>
      </c>
      <c r="O22" s="64">
        <f>IF((G22&lt;&gt;0)*(C22=""),"aukeratu erregaia",IF(C22=0,0,G22*E22))</f>
        <v>0</v>
      </c>
      <c r="P22" s="82"/>
    </row>
    <row r="23" spans="1:16" ht="15.75" customHeight="1" thickBot="1" x14ac:dyDescent="0.3">
      <c r="A23" s="27"/>
      <c r="B23" s="95" t="s">
        <v>98</v>
      </c>
      <c r="C23" s="120"/>
      <c r="D23" s="121"/>
      <c r="E23" s="122"/>
      <c r="F23" s="123"/>
      <c r="G23" s="123"/>
      <c r="H23" s="124"/>
      <c r="I23" s="125"/>
      <c r="J23" s="124"/>
      <c r="K23" s="126"/>
      <c r="L23" s="38"/>
      <c r="M23" s="26"/>
      <c r="N23" s="26"/>
      <c r="O23" s="26"/>
      <c r="P23" s="82"/>
    </row>
    <row r="24" spans="1:16" ht="15.75" customHeight="1" thickBot="1" x14ac:dyDescent="0.3">
      <c r="A24" s="21"/>
      <c r="B24" s="80"/>
      <c r="C24" s="127"/>
      <c r="D24" s="101"/>
      <c r="F24" s="102"/>
      <c r="G24" s="102"/>
      <c r="H24" s="103"/>
      <c r="I24" s="103"/>
      <c r="J24" s="103"/>
      <c r="K24" s="104"/>
      <c r="L24" s="37"/>
      <c r="M24" s="26"/>
      <c r="N24" s="26"/>
      <c r="O24" s="26"/>
      <c r="P24" s="82"/>
    </row>
    <row r="25" spans="1:16" ht="15.75" customHeight="1" thickBot="1" x14ac:dyDescent="0.3">
      <c r="A25" s="55">
        <v>7</v>
      </c>
      <c r="B25" s="83" t="s">
        <v>96</v>
      </c>
      <c r="C25" s="128" t="s">
        <v>99</v>
      </c>
      <c r="D25" s="107" t="str">
        <f>IF(C25="","-",VLOOKUP(C25,'Emisio faktoreak'!$B$35:$D$36,2,FALSE))</f>
        <v>kWh</v>
      </c>
      <c r="E25" s="129">
        <f>IF(C25="","-",VLOOKUP(C25,'Emisio faktoreak'!$B$35:$D$36,3,FALSE))</f>
        <v>0.26</v>
      </c>
      <c r="F25" s="109"/>
      <c r="G25" s="109"/>
      <c r="H25" s="110">
        <f>F25-G25</f>
        <v>0</v>
      </c>
      <c r="I25" s="187"/>
      <c r="J25" s="184"/>
      <c r="K25" s="77">
        <f>I25-J25</f>
        <v>0</v>
      </c>
      <c r="L25" s="64">
        <f>IF((C25&lt;&gt;0)*(C25=""),"aukeratu erregaia",IF(C25=0,0,H25*E25))</f>
        <v>0</v>
      </c>
      <c r="M25" s="26"/>
      <c r="N25" s="69">
        <f>IF((F25&lt;&gt;0)*(C25=""),"aukeratu erregaia",IF(C25=0,0,E25*F25))</f>
        <v>0</v>
      </c>
      <c r="O25" s="64">
        <f>IF((G25&lt;&gt;0)*(C25=""),"aukeratu erregaia",IF(C25=0,0,G25*E25))</f>
        <v>0</v>
      </c>
      <c r="P25" s="82"/>
    </row>
    <row r="26" spans="1:16" ht="15.75" customHeight="1" thickBot="1" x14ac:dyDescent="0.3">
      <c r="A26" s="56"/>
      <c r="B26" s="111" t="s">
        <v>96</v>
      </c>
      <c r="C26" s="130" t="s">
        <v>100</v>
      </c>
      <c r="D26" s="107" t="str">
        <f>IF(C26="","-",VLOOKUP(C26,'Emisio faktoreak'!$B$35:$D$36,2,FALSE))</f>
        <v>kWh</v>
      </c>
      <c r="E26" s="131">
        <f>IF(C26="","-",VLOOKUP(C26,'Emisio faktoreak'!$B$35:$D$36,3,FALSE))</f>
        <v>0</v>
      </c>
      <c r="F26" s="109"/>
      <c r="G26" s="109"/>
      <c r="H26" s="110">
        <f>F26-G26</f>
        <v>0</v>
      </c>
      <c r="I26" s="187"/>
      <c r="J26" s="187"/>
      <c r="K26" s="77">
        <f>I26-J26</f>
        <v>0</v>
      </c>
      <c r="L26" s="64">
        <f>IF((C26&lt;&gt;0)*(C26=""),"aukeratu erregaia",IF(C26=0,0,H26*E26))</f>
        <v>0</v>
      </c>
      <c r="N26" s="69">
        <f>IF((F26&lt;&gt;0)*(C26=""),"aukeratu erregaia",IF(C26=0,0,E26*F26))</f>
        <v>0</v>
      </c>
      <c r="O26" s="64">
        <f>IF((G26&lt;&gt;0)*(C26=""),"aukeratu erregaia",IF(C26=0,0,G26*E26))</f>
        <v>0</v>
      </c>
    </row>
    <row r="27" spans="1:16" ht="15.75" customHeight="1" thickBot="1" x14ac:dyDescent="0.3">
      <c r="A27" s="21"/>
      <c r="B27" s="80"/>
      <c r="L27" s="132"/>
      <c r="N27" s="199" t="s">
        <v>101</v>
      </c>
      <c r="O27" s="196"/>
    </row>
    <row r="28" spans="1:16" ht="19.5" customHeight="1" thickBot="1" x14ac:dyDescent="0.3">
      <c r="A28" s="21"/>
      <c r="B28" s="80"/>
      <c r="F28" s="133"/>
      <c r="G28" s="133"/>
      <c r="H28" s="134"/>
      <c r="I28" s="135"/>
      <c r="J28" s="127"/>
      <c r="K28" s="136" t="s">
        <v>102</v>
      </c>
      <c r="L28" s="148">
        <f>IF((COUNTIF(L8:L25,"aukeratu erregaia"))&gt;0,"berrikusi sartutako datuak",SUM(L8,L9,L10,L12,L14,L15,L17,L18,L20,L22,L25:L26))</f>
        <v>0</v>
      </c>
      <c r="M28" s="12"/>
      <c r="N28" s="70">
        <f>SUM(N8:N26)</f>
        <v>0</v>
      </c>
      <c r="O28" s="70">
        <f>SUM(O8:O26)</f>
        <v>0</v>
      </c>
    </row>
    <row r="29" spans="1:16" ht="19.5" customHeight="1" thickBot="1" x14ac:dyDescent="0.3">
      <c r="A29" s="21"/>
      <c r="B29" s="80"/>
      <c r="F29" s="133"/>
      <c r="G29" s="133"/>
      <c r="H29" s="134"/>
      <c r="I29" s="135"/>
      <c r="J29" s="136" t="s">
        <v>103</v>
      </c>
      <c r="K29" s="165">
        <f>K8+K9+K10+K12+K14+K15+K17+K18+K20+K22+K25+K26</f>
        <v>0</v>
      </c>
      <c r="L29" s="137"/>
      <c r="M29" s="12"/>
      <c r="N29" s="59"/>
      <c r="O29" s="59"/>
    </row>
    <row r="30" spans="1:16" ht="19.5" customHeight="1" thickBot="1" x14ac:dyDescent="0.3">
      <c r="A30" s="21"/>
      <c r="B30" s="80"/>
      <c r="F30" s="133"/>
      <c r="G30" s="133"/>
      <c r="N30" s="39"/>
      <c r="O30" s="12"/>
    </row>
    <row r="31" spans="1:16" s="179" customFormat="1" ht="45" customHeight="1" thickBot="1" x14ac:dyDescent="0.3">
      <c r="A31" s="12"/>
      <c r="B31" s="58" t="s">
        <v>95</v>
      </c>
      <c r="E31" s="21" t="s">
        <v>90</v>
      </c>
      <c r="F31" s="21" t="s">
        <v>89</v>
      </c>
      <c r="G31" s="21" t="s">
        <v>88</v>
      </c>
      <c r="H31" s="21" t="s">
        <v>87</v>
      </c>
      <c r="I31" s="21" t="s">
        <v>86</v>
      </c>
      <c r="J31" s="21" t="s">
        <v>85</v>
      </c>
      <c r="K31" s="21" t="s">
        <v>84</v>
      </c>
      <c r="L31" s="21" t="s">
        <v>83</v>
      </c>
      <c r="N31" s="21" t="s">
        <v>83</v>
      </c>
      <c r="O31" s="21" t="s">
        <v>83</v>
      </c>
    </row>
    <row r="32" spans="1:16" s="179" customFormat="1" ht="30" customHeight="1" thickBot="1" x14ac:dyDescent="0.3">
      <c r="A32" s="12"/>
      <c r="C32" s="21" t="s">
        <v>74</v>
      </c>
      <c r="D32" s="21" t="s">
        <v>75</v>
      </c>
      <c r="E32" s="21" t="s">
        <v>76</v>
      </c>
      <c r="F32" s="21" t="s">
        <v>77</v>
      </c>
      <c r="G32" s="21" t="s">
        <v>77</v>
      </c>
      <c r="H32" s="21" t="s">
        <v>77</v>
      </c>
      <c r="I32" s="21" t="s">
        <v>78</v>
      </c>
      <c r="J32" s="21" t="s">
        <v>78</v>
      </c>
      <c r="K32" s="21" t="s">
        <v>79</v>
      </c>
      <c r="L32" s="21" t="s">
        <v>80</v>
      </c>
      <c r="N32" s="21" t="s">
        <v>81</v>
      </c>
      <c r="O32" s="21" t="s">
        <v>82</v>
      </c>
    </row>
    <row r="33" spans="1:16" x14ac:dyDescent="0.25">
      <c r="A33" s="22">
        <v>1</v>
      </c>
      <c r="B33" s="138" t="s">
        <v>112</v>
      </c>
      <c r="C33" s="43"/>
      <c r="D33" s="31" t="str">
        <f>IF(C33="","-",VLOOKUP(C33,'Emisio faktoreak 2'!$B$5:$D$133,2,FALSE))</f>
        <v>-</v>
      </c>
      <c r="E33" s="31" t="str">
        <f>IF(C33="","-",VLOOKUP(C33,'Emisio faktoreak 2'!$B$5:$D$133,3,FALSE))</f>
        <v>-</v>
      </c>
      <c r="F33" s="87"/>
      <c r="G33" s="87"/>
      <c r="H33" s="156">
        <f>F33-G33</f>
        <v>0</v>
      </c>
      <c r="I33" s="181"/>
      <c r="J33" s="181"/>
      <c r="K33" s="158">
        <f t="shared" ref="K33:K36" si="0">I33-J33</f>
        <v>0</v>
      </c>
      <c r="L33" s="139">
        <f>IF((H33&lt;&gt;0)*(C33=""),"aukeratu erregaia",IF(C33=0,0,H33*E33))</f>
        <v>0</v>
      </c>
      <c r="N33" s="66">
        <f>IF((F33&lt;&gt;0)*(C33=""),"aukeratu erregaia",IF(C33=0,0,E33*F33))</f>
        <v>0</v>
      </c>
      <c r="O33" s="61">
        <f>IF((G33&lt;&gt;0)*(C33=""),"aukeratu erregaia",IF(C33=0,0,G33*E33))</f>
        <v>0</v>
      </c>
    </row>
    <row r="34" spans="1:16" x14ac:dyDescent="0.25">
      <c r="A34" s="24">
        <v>2</v>
      </c>
      <c r="B34" s="214" t="s">
        <v>112</v>
      </c>
      <c r="C34" s="44"/>
      <c r="D34" s="10" t="str">
        <f>IF(C34="","-",VLOOKUP(C34,'Emisio faktoreak 2'!$B$5:$D$133,2,FALSE))</f>
        <v>-</v>
      </c>
      <c r="E34" s="46" t="str">
        <f>IF(C34="","-",VLOOKUP(C34,'Emisio faktoreak 2'!$B$5:$D$133,3,FALSE))</f>
        <v>-</v>
      </c>
      <c r="F34" s="93"/>
      <c r="G34" s="93"/>
      <c r="H34" s="157">
        <f>F34-G34</f>
        <v>0</v>
      </c>
      <c r="I34" s="182"/>
      <c r="J34" s="182"/>
      <c r="K34" s="159">
        <f t="shared" si="0"/>
        <v>0</v>
      </c>
      <c r="L34" s="140">
        <f>IF((H34&lt;&gt;0)*(C34=""),"aukeratu erregaia",IF(C34=0,0,H34*E34))</f>
        <v>0</v>
      </c>
      <c r="N34" s="67">
        <f>IF((F34&lt;&gt;0)*(C34=""),"aukeratu erregaia",IF(C34=0,0,E34*F34))</f>
        <v>0</v>
      </c>
      <c r="O34" s="62">
        <f>IF((G34&lt;&gt;0)*(C34=""),"aukeratu erregaia",IF(C34=0,0,G34*E34))</f>
        <v>0</v>
      </c>
    </row>
    <row r="35" spans="1:16" ht="15.75" customHeight="1" thickBot="1" x14ac:dyDescent="0.3">
      <c r="A35" s="27">
        <v>3</v>
      </c>
      <c r="B35" s="213" t="s">
        <v>112</v>
      </c>
      <c r="C35" s="45"/>
      <c r="D35" s="46" t="str">
        <f>IF(C35="","-",VLOOKUP(C35,'Emisio faktoreak 2'!$B$5:$D$133,2,FALSE))</f>
        <v>-</v>
      </c>
      <c r="E35" s="46" t="str">
        <f>IF(C35="","-",VLOOKUP(C35,'Emisio faktoreak 2'!$B$5:$D$133,3,FALSE))</f>
        <v>-</v>
      </c>
      <c r="F35" s="93"/>
      <c r="G35" s="93"/>
      <c r="H35" s="157">
        <f>F35-G35</f>
        <v>0</v>
      </c>
      <c r="I35" s="182"/>
      <c r="J35" s="182"/>
      <c r="K35" s="159">
        <f t="shared" si="0"/>
        <v>0</v>
      </c>
      <c r="L35" s="140">
        <f>IF((H35&lt;&gt;0)*(C35=""),"aukeratu erregaia",IF(C35=0,0,H35*E35))</f>
        <v>0</v>
      </c>
      <c r="N35" s="67">
        <f>IF((F35&lt;&gt;0)*(C35=""),"aukeratu erregaia",IF(C35=0,0,E35*F35))</f>
        <v>0</v>
      </c>
      <c r="O35" s="62">
        <f>IF((G35&lt;&gt;0)*(C35=""),"aukeratu erregaia",IF(C35=0,0,G35*E35))</f>
        <v>0</v>
      </c>
    </row>
    <row r="36" spans="1:16" ht="15.75" customHeight="1" thickBot="1" x14ac:dyDescent="0.3">
      <c r="A36" s="22">
        <v>4</v>
      </c>
      <c r="B36" s="83" t="s">
        <v>113</v>
      </c>
      <c r="C36" s="141"/>
      <c r="D36" s="118"/>
      <c r="E36" s="119"/>
      <c r="F36" s="87"/>
      <c r="G36" s="87"/>
      <c r="H36" s="156">
        <f>F36-G36</f>
        <v>0</v>
      </c>
      <c r="I36" s="181"/>
      <c r="J36" s="181"/>
      <c r="K36" s="158">
        <f t="shared" si="0"/>
        <v>0</v>
      </c>
      <c r="L36" s="78">
        <f>IF(AND(C36="",D36="",E36="",F36="",G36=""),0,IF(AND(C36&lt;&gt;"",D36&lt;&gt;"",E36&lt;&gt;"",F36&lt;&gt;"",G36&lt;&gt;""),E36*H36,"balioak falta dira, berrikusi C-tik G-rako zutabeak"))</f>
        <v>0</v>
      </c>
      <c r="N36" s="69">
        <f>IF((F36&lt;&gt;0)*(C36=""),"aukeratu erregaia",IF(C36=0,0,E36*F36))</f>
        <v>0</v>
      </c>
      <c r="O36" s="64">
        <f>IF((G36&lt;&gt;0)*(C36=""),"aukeratu erregaia",IF(C36=0,0,G36*E36))</f>
        <v>0</v>
      </c>
      <c r="P36" s="82"/>
    </row>
    <row r="37" spans="1:16" ht="15.75" customHeight="1" thickBot="1" x14ac:dyDescent="0.3">
      <c r="A37" s="27"/>
      <c r="B37" s="95" t="s">
        <v>98</v>
      </c>
      <c r="C37" s="142"/>
      <c r="D37" s="97"/>
      <c r="E37" s="143"/>
      <c r="F37" s="144"/>
      <c r="G37" s="144"/>
      <c r="H37" s="144"/>
      <c r="I37" s="145"/>
      <c r="J37" s="145"/>
      <c r="K37" s="160"/>
      <c r="L37" s="146"/>
      <c r="N37" s="26"/>
      <c r="O37" s="26"/>
      <c r="P37" s="82"/>
    </row>
    <row r="38" spans="1:16" ht="15.75" customHeight="1" thickBot="1" x14ac:dyDescent="0.3">
      <c r="A38" s="22">
        <v>5</v>
      </c>
      <c r="B38" s="83" t="s">
        <v>113</v>
      </c>
      <c r="C38" s="141"/>
      <c r="D38" s="118"/>
      <c r="E38" s="119"/>
      <c r="F38" s="87"/>
      <c r="G38" s="87"/>
      <c r="H38" s="156">
        <f>F38-G38</f>
        <v>0</v>
      </c>
      <c r="I38" s="181"/>
      <c r="J38" s="181"/>
      <c r="K38" s="158">
        <f>I38-J38</f>
        <v>0</v>
      </c>
      <c r="L38" s="78">
        <f>IF(AND(C38="",D38="",E38="",F38="",G38=""),0,IF(AND(C38&lt;&gt;"",D38&lt;&gt;"",E38&lt;&gt;"",F38&lt;&gt;"",G38&lt;&gt;""),E38*H38,"balioak falta dira, berrikusi C-tik G-rako zutabeak"))</f>
        <v>0</v>
      </c>
      <c r="N38" s="69">
        <f>IF((F38&lt;&gt;0)*(C38=""),"aukeratu erregaia",IF(C38=0,0,E38*F38))</f>
        <v>0</v>
      </c>
      <c r="O38" s="64">
        <f>IF((G38&lt;&gt;0)*(C38=""),"aukeratu erregaia",IF(C38=0,0,G38*E38))</f>
        <v>0</v>
      </c>
      <c r="P38" s="82"/>
    </row>
    <row r="39" spans="1:16" ht="15.75" customHeight="1" thickBot="1" x14ac:dyDescent="0.3">
      <c r="A39" s="27"/>
      <c r="B39" s="95" t="s">
        <v>98</v>
      </c>
      <c r="C39" s="142"/>
      <c r="D39" s="97"/>
      <c r="E39" s="143"/>
      <c r="F39" s="144"/>
      <c r="G39" s="144"/>
      <c r="H39" s="144"/>
      <c r="I39" s="145"/>
      <c r="J39" s="145"/>
      <c r="K39" s="160"/>
      <c r="L39" s="146"/>
      <c r="N39" s="26"/>
      <c r="O39" s="26"/>
      <c r="P39" s="82"/>
    </row>
    <row r="40" spans="1:16" ht="15.75" customHeight="1" thickBot="1" x14ac:dyDescent="0.3">
      <c r="A40" s="22">
        <v>6</v>
      </c>
      <c r="B40" s="83" t="s">
        <v>113</v>
      </c>
      <c r="C40" s="141"/>
      <c r="D40" s="118"/>
      <c r="E40" s="119"/>
      <c r="F40" s="87"/>
      <c r="G40" s="87"/>
      <c r="H40" s="156">
        <f>F40-G40</f>
        <v>0</v>
      </c>
      <c r="I40" s="181"/>
      <c r="J40" s="181"/>
      <c r="K40" s="158">
        <f>I40-J40</f>
        <v>0</v>
      </c>
      <c r="L40" s="78">
        <f>IF(AND(C40="",D40="",E40="",F40="",G40=""),0,IF(AND(C40&lt;&gt;"",D40&lt;&gt;"",E40&lt;&gt;"",F40&lt;&gt;"",G40&lt;&gt;""),E40*H40,"balioak falta dira, berrikusi C-tik G-rako zutabeak"))</f>
        <v>0</v>
      </c>
      <c r="N40" s="69">
        <f>IF((F40&lt;&gt;0)*(C40=""),"aukeratu erregaia",IF(C40=0,0,E40*F40))</f>
        <v>0</v>
      </c>
      <c r="O40" s="64">
        <f>IF((G40&lt;&gt;0)*(C40=""),"aukeratu erregaia",IF(C40=0,0,G40*E40))</f>
        <v>0</v>
      </c>
      <c r="P40" s="82"/>
    </row>
    <row r="41" spans="1:16" ht="15.75" customHeight="1" thickBot="1" x14ac:dyDescent="0.3">
      <c r="A41" s="27"/>
      <c r="B41" s="95" t="s">
        <v>98</v>
      </c>
      <c r="C41" s="142"/>
      <c r="D41" s="97"/>
      <c r="E41" s="143"/>
      <c r="F41" s="144"/>
      <c r="G41" s="144"/>
      <c r="H41" s="144"/>
      <c r="I41" s="145"/>
      <c r="J41" s="145"/>
      <c r="K41" s="160"/>
      <c r="L41" s="146"/>
      <c r="N41" s="26"/>
      <c r="O41" s="26"/>
      <c r="P41" s="82"/>
    </row>
    <row r="42" spans="1:16" ht="15.75" customHeight="1" thickBot="1" x14ac:dyDescent="0.3">
      <c r="A42" s="21"/>
      <c r="B42" s="80"/>
      <c r="D42" s="101"/>
      <c r="F42" s="102"/>
      <c r="G42" s="102"/>
      <c r="H42" s="147"/>
      <c r="I42" s="147"/>
      <c r="J42" s="147"/>
      <c r="K42" s="147"/>
      <c r="L42" s="132"/>
      <c r="N42" s="195" t="s">
        <v>104</v>
      </c>
      <c r="O42" s="196"/>
    </row>
    <row r="43" spans="1:16" ht="19.5" customHeight="1" thickBot="1" x14ac:dyDescent="0.3">
      <c r="A43" s="21"/>
      <c r="B43" s="80"/>
      <c r="F43" s="133"/>
      <c r="G43" s="133"/>
      <c r="H43" s="134"/>
      <c r="I43" s="135"/>
      <c r="J43" s="127"/>
      <c r="K43" s="136" t="s">
        <v>102</v>
      </c>
      <c r="L43" s="148">
        <f>IF((COUNTIF(L33:L40,"aukeratu erregaia"))&gt;0,"berrikusi sartutako datuak",SUM(L33:L40))</f>
        <v>0</v>
      </c>
      <c r="M43" s="12"/>
      <c r="N43" s="70">
        <f>SUM(N33:N40)</f>
        <v>0</v>
      </c>
      <c r="O43" s="70">
        <f>SUM(O33:O40)</f>
        <v>0</v>
      </c>
    </row>
    <row r="44" spans="1:16" ht="19.5" customHeight="1" thickBot="1" x14ac:dyDescent="0.3">
      <c r="A44" s="21"/>
      <c r="B44" s="80"/>
      <c r="F44" s="133"/>
      <c r="G44" s="133"/>
      <c r="H44" s="134"/>
      <c r="I44" s="149"/>
      <c r="J44" s="136" t="s">
        <v>103</v>
      </c>
      <c r="K44" s="166">
        <f>K33+K34+K35+K36+K38+K40</f>
        <v>0</v>
      </c>
      <c r="L44" s="137"/>
      <c r="M44" s="12"/>
      <c r="N44" s="60"/>
      <c r="O44" s="60"/>
    </row>
    <row r="45" spans="1:16" ht="19.5" customHeight="1" thickBot="1" x14ac:dyDescent="0.3">
      <c r="A45" s="21"/>
      <c r="B45" s="150"/>
      <c r="F45" s="133"/>
      <c r="G45" s="133"/>
      <c r="N45" s="12"/>
      <c r="O45" s="12"/>
    </row>
    <row r="46" spans="1:16" s="179" customFormat="1" ht="45" customHeight="1" thickBot="1" x14ac:dyDescent="0.3">
      <c r="A46" s="12"/>
      <c r="B46" s="58" t="s">
        <v>114</v>
      </c>
      <c r="E46" s="21" t="s">
        <v>90</v>
      </c>
      <c r="F46" s="21" t="s">
        <v>89</v>
      </c>
      <c r="G46" s="21" t="s">
        <v>88</v>
      </c>
      <c r="H46" s="21" t="s">
        <v>87</v>
      </c>
      <c r="I46" s="21" t="s">
        <v>86</v>
      </c>
      <c r="J46" s="21" t="s">
        <v>85</v>
      </c>
      <c r="K46" s="21" t="s">
        <v>84</v>
      </c>
      <c r="L46" s="21" t="s">
        <v>83</v>
      </c>
      <c r="N46" s="21" t="s">
        <v>83</v>
      </c>
      <c r="O46" s="21" t="s">
        <v>83</v>
      </c>
    </row>
    <row r="47" spans="1:16" s="179" customFormat="1" ht="30" customHeight="1" thickBot="1" x14ac:dyDescent="0.3">
      <c r="A47" s="12"/>
      <c r="C47" s="21" t="s">
        <v>74</v>
      </c>
      <c r="D47" s="21" t="s">
        <v>75</v>
      </c>
      <c r="E47" s="21" t="s">
        <v>76</v>
      </c>
      <c r="F47" s="21" t="s">
        <v>77</v>
      </c>
      <c r="G47" s="21" t="s">
        <v>77</v>
      </c>
      <c r="H47" s="180" t="s">
        <v>116</v>
      </c>
      <c r="I47" s="21" t="s">
        <v>78</v>
      </c>
      <c r="J47" s="21" t="s">
        <v>78</v>
      </c>
      <c r="K47" s="21" t="s">
        <v>79</v>
      </c>
      <c r="L47" s="21" t="s">
        <v>80</v>
      </c>
      <c r="N47" s="21" t="s">
        <v>81</v>
      </c>
      <c r="O47" s="21" t="s">
        <v>82</v>
      </c>
    </row>
    <row r="48" spans="1:16" x14ac:dyDescent="0.25">
      <c r="A48" s="22">
        <v>1</v>
      </c>
      <c r="B48" s="210" t="s">
        <v>114</v>
      </c>
      <c r="C48" s="1"/>
      <c r="D48" s="31" t="str">
        <f>IF(C48="","-",VLOOKUP(C48,'Emisio faktoreak 2'!$G$5:$I$35,2,FALSE))</f>
        <v>-</v>
      </c>
      <c r="E48" s="47" t="str">
        <f>IF(C48="","-",VLOOKUP(C48,'Emisio faktoreak 2'!$G$5:$I$35,3,FALSE))</f>
        <v>-</v>
      </c>
      <c r="F48" s="87"/>
      <c r="G48" s="87"/>
      <c r="H48" s="156">
        <f>F48-G48</f>
        <v>0</v>
      </c>
      <c r="I48" s="181"/>
      <c r="J48" s="181"/>
      <c r="K48" s="158">
        <f t="shared" ref="K48:K51" si="1">I48-J48</f>
        <v>0</v>
      </c>
      <c r="L48" s="139">
        <f>IF((H48&lt;&gt;0)*(C48=""),"aukeratu erregaia",IF(C48=0,0,H48*E48))</f>
        <v>0</v>
      </c>
      <c r="N48" s="66">
        <f>IF((F48&lt;&gt;0)*(C48=""),"aukeratu erregaia",IF(C48=0,0,E48*F48))</f>
        <v>0</v>
      </c>
      <c r="O48" s="61">
        <f>IF((G48&lt;&gt;0)*(C48=""),"aukeratu erregaia",IF(C48=0,0,G48*E48))</f>
        <v>0</v>
      </c>
    </row>
    <row r="49" spans="1:17" x14ac:dyDescent="0.25">
      <c r="A49" s="24">
        <v>2</v>
      </c>
      <c r="B49" s="211" t="s">
        <v>114</v>
      </c>
      <c r="C49" s="2"/>
      <c r="D49" s="10" t="str">
        <f>IF(C49="","-",VLOOKUP(C49,'Emisio faktoreak 2'!$G$5:$I$35,2,FALSE))</f>
        <v>-</v>
      </c>
      <c r="E49" s="14" t="str">
        <f>IF(C49="","-",VLOOKUP(C49,'Emisio faktoreak 2'!$G$5:$I$35,3,FALSE))</f>
        <v>-</v>
      </c>
      <c r="F49" s="93"/>
      <c r="G49" s="93"/>
      <c r="H49" s="157">
        <f>F49-G49</f>
        <v>0</v>
      </c>
      <c r="I49" s="182"/>
      <c r="J49" s="182"/>
      <c r="K49" s="159">
        <f t="shared" si="1"/>
        <v>0</v>
      </c>
      <c r="L49" s="140">
        <f>IF((H49&lt;&gt;0)*(C49=""),"aukeratu erregaia",IF(C49=0,0,H49*E49))</f>
        <v>0</v>
      </c>
      <c r="N49" s="67">
        <f>IF((F49&lt;&gt;0)*(C49=""),"aukeratu erregaia",IF(C49=0,0,E49*F49))</f>
        <v>0</v>
      </c>
      <c r="O49" s="62">
        <f>IF((G49&lt;&gt;0)*(C49=""),"aukeratu erregaia",IF(C49=0,0,G49*E49))</f>
        <v>0</v>
      </c>
    </row>
    <row r="50" spans="1:17" ht="15.75" customHeight="1" thickBot="1" x14ac:dyDescent="0.3">
      <c r="A50" s="24">
        <v>3</v>
      </c>
      <c r="B50" s="95" t="s">
        <v>114</v>
      </c>
      <c r="C50" s="2"/>
      <c r="D50" s="46" t="str">
        <f>IF(C50="","-",VLOOKUP(C50,'Emisio faktoreak 2'!$G$5:$I$35,2,FALSE))</f>
        <v>-</v>
      </c>
      <c r="E50" s="48" t="str">
        <f>IF(C50="","-",VLOOKUP(C50,'Emisio faktoreak 2'!$G$5:$I$35,3,FALSE))</f>
        <v>-</v>
      </c>
      <c r="F50" s="93"/>
      <c r="G50" s="93"/>
      <c r="H50" s="157">
        <f>F50-G50</f>
        <v>0</v>
      </c>
      <c r="I50" s="182"/>
      <c r="J50" s="182"/>
      <c r="K50" s="159">
        <f t="shared" si="1"/>
        <v>0</v>
      </c>
      <c r="L50" s="140">
        <f>IF((H50&lt;&gt;0)*(C50=""),"aukeratu erregaia",IF(C50=0,0,H50*E50))</f>
        <v>0</v>
      </c>
      <c r="N50" s="67">
        <f>IF((F50&lt;&gt;0)*(C50=""),"aukeratu erregaia",IF(C50=0,0,E50*F50))</f>
        <v>0</v>
      </c>
      <c r="O50" s="62">
        <f>IF((G50&lt;&gt;0)*(C50=""),"aukeratu erregaia",IF(C50=0,0,G50*E50))</f>
        <v>0</v>
      </c>
    </row>
    <row r="51" spans="1:17" ht="15.75" customHeight="1" thickBot="1" x14ac:dyDescent="0.3">
      <c r="A51" s="22">
        <v>4</v>
      </c>
      <c r="B51" s="83" t="s">
        <v>115</v>
      </c>
      <c r="C51" s="141"/>
      <c r="D51" s="118"/>
      <c r="E51" s="119"/>
      <c r="F51" s="87"/>
      <c r="G51" s="87"/>
      <c r="H51" s="156">
        <f>F51-G51</f>
        <v>0</v>
      </c>
      <c r="I51" s="181"/>
      <c r="J51" s="181"/>
      <c r="K51" s="158">
        <f t="shared" si="1"/>
        <v>0</v>
      </c>
      <c r="L51" s="78">
        <f>IF(AND(C51="",D51="",E51="",F51="",G51=""),0,IF(AND(C51&lt;&gt;"",D51&lt;&gt;"",E51&lt;&gt;"",F51&lt;&gt;"",G51&lt;&gt;""),E51*H51,"balioak falta dira, berrikusi C-tik G-rako zutabeak"))</f>
        <v>0</v>
      </c>
      <c r="M51" s="82"/>
      <c r="N51" s="69">
        <f>IF((F51&lt;&gt;0)*(C51=""),"aukeratu erregaia",IF(C51=0,0,E51*F51))</f>
        <v>0</v>
      </c>
      <c r="O51" s="64">
        <f>IF((G51&lt;&gt;0)*(C51=""),"aukeratu erregaia",IF(C51=0,0,G51*E51))</f>
        <v>0</v>
      </c>
      <c r="P51" s="82"/>
    </row>
    <row r="52" spans="1:17" ht="15.75" customHeight="1" thickBot="1" x14ac:dyDescent="0.3">
      <c r="A52" s="27"/>
      <c r="B52" s="95" t="s">
        <v>98</v>
      </c>
      <c r="C52" s="142"/>
      <c r="D52" s="97"/>
      <c r="E52" s="143"/>
      <c r="F52" s="144"/>
      <c r="G52" s="144"/>
      <c r="H52" s="144"/>
      <c r="I52" s="145"/>
      <c r="J52" s="145"/>
      <c r="K52" s="145"/>
      <c r="L52" s="146"/>
      <c r="N52" s="26"/>
      <c r="O52" s="26"/>
      <c r="P52" s="82"/>
    </row>
    <row r="53" spans="1:17" ht="15.75" customHeight="1" thickBot="1" x14ac:dyDescent="0.3">
      <c r="A53" s="21"/>
      <c r="B53" s="80"/>
      <c r="C53" s="82"/>
      <c r="D53" s="152"/>
      <c r="E53" s="82"/>
      <c r="F53" s="102"/>
      <c r="G53" s="102"/>
      <c r="H53" s="147"/>
      <c r="I53" s="147"/>
      <c r="J53" s="147"/>
      <c r="K53" s="147"/>
      <c r="L53" s="132"/>
      <c r="N53" s="195" t="s">
        <v>105</v>
      </c>
      <c r="O53" s="196"/>
    </row>
    <row r="54" spans="1:17" ht="19.5" customHeight="1" thickBot="1" x14ac:dyDescent="0.3">
      <c r="A54" s="21"/>
      <c r="B54" s="80"/>
      <c r="C54" s="82"/>
      <c r="D54" s="82"/>
      <c r="E54" s="82"/>
      <c r="F54" s="133"/>
      <c r="G54" s="133"/>
      <c r="H54" s="134"/>
      <c r="I54" s="135"/>
      <c r="J54" s="127"/>
      <c r="K54" s="136" t="s">
        <v>102</v>
      </c>
      <c r="L54" s="168">
        <f>IF((COUNTIF(L48:L51,"aukeratu erregaia"))&gt;0,"berrikusi sartutako datuak",SUM(L48:L51))</f>
        <v>0</v>
      </c>
      <c r="M54" s="12"/>
      <c r="N54" s="70">
        <f>SUM(N48:N52)</f>
        <v>0</v>
      </c>
      <c r="O54" s="70">
        <f>SUM(O48:O52)</f>
        <v>0</v>
      </c>
    </row>
    <row r="55" spans="1:17" ht="19.5" customHeight="1" thickBot="1" x14ac:dyDescent="0.3">
      <c r="A55" s="21"/>
      <c r="B55" s="80"/>
      <c r="C55" s="82"/>
      <c r="D55" s="82"/>
      <c r="E55" s="82"/>
      <c r="F55" s="133"/>
      <c r="G55" s="133"/>
      <c r="H55" s="134"/>
      <c r="I55" s="149"/>
      <c r="J55" s="136" t="s">
        <v>103</v>
      </c>
      <c r="K55" s="166">
        <f>K48+K49+K50+K51</f>
        <v>0</v>
      </c>
      <c r="L55" s="137"/>
      <c r="M55" s="12"/>
      <c r="N55" s="60"/>
      <c r="O55" s="60"/>
    </row>
    <row r="56" spans="1:17" ht="19.5" customHeight="1" thickBot="1" x14ac:dyDescent="0.3">
      <c r="A56" s="21"/>
      <c r="B56" s="80"/>
      <c r="C56" s="82"/>
      <c r="D56" s="82"/>
      <c r="E56" s="82"/>
      <c r="F56" s="133"/>
      <c r="G56" s="133"/>
      <c r="N56" s="12"/>
      <c r="O56" s="12"/>
    </row>
    <row r="57" spans="1:17" ht="45" customHeight="1" thickBot="1" x14ac:dyDescent="0.3">
      <c r="B57" s="32" t="s">
        <v>117</v>
      </c>
      <c r="E57" s="21" t="s">
        <v>90</v>
      </c>
      <c r="F57" s="21" t="s">
        <v>89</v>
      </c>
      <c r="G57" s="21" t="s">
        <v>88</v>
      </c>
      <c r="H57" s="21" t="s">
        <v>87</v>
      </c>
      <c r="I57" s="21" t="s">
        <v>86</v>
      </c>
      <c r="J57" s="21" t="s">
        <v>85</v>
      </c>
      <c r="K57" s="21" t="s">
        <v>84</v>
      </c>
      <c r="L57" s="21" t="s">
        <v>83</v>
      </c>
      <c r="N57" s="21" t="s">
        <v>83</v>
      </c>
      <c r="O57" s="21" t="s">
        <v>83</v>
      </c>
    </row>
    <row r="58" spans="1:17" s="179" customFormat="1" ht="30" customHeight="1" thickBot="1" x14ac:dyDescent="0.3">
      <c r="A58" s="12"/>
      <c r="C58" s="21" t="s">
        <v>74</v>
      </c>
      <c r="D58" s="21" t="s">
        <v>75</v>
      </c>
      <c r="E58" s="21" t="s">
        <v>76</v>
      </c>
      <c r="F58" s="21" t="s">
        <v>77</v>
      </c>
      <c r="G58" s="21" t="s">
        <v>77</v>
      </c>
      <c r="H58" s="21" t="s">
        <v>77</v>
      </c>
      <c r="I58" s="21" t="s">
        <v>78</v>
      </c>
      <c r="J58" s="21" t="s">
        <v>78</v>
      </c>
      <c r="K58" s="21" t="s">
        <v>79</v>
      </c>
      <c r="L58" s="21" t="s">
        <v>80</v>
      </c>
      <c r="N58" s="21" t="s">
        <v>81</v>
      </c>
      <c r="O58" s="21" t="s">
        <v>82</v>
      </c>
    </row>
    <row r="59" spans="1:17" x14ac:dyDescent="0.25">
      <c r="A59" s="22">
        <v>1</v>
      </c>
      <c r="B59" s="83" t="s">
        <v>117</v>
      </c>
      <c r="C59" s="1"/>
      <c r="D59" s="31" t="str">
        <f>IF(C59="","-",VLOOKUP(C59,'Emisio faktoreak 2'!$L$5:$N$54,2,FALSE))</f>
        <v>-</v>
      </c>
      <c r="E59" s="31" t="str">
        <f>IF(C59="","-",VLOOKUP(C59,'Emisio faktoreak 2'!$L$5:$N$54,3,FALSE))</f>
        <v>-</v>
      </c>
      <c r="F59" s="87"/>
      <c r="G59" s="87"/>
      <c r="H59" s="156">
        <f>F59-G59</f>
        <v>0</v>
      </c>
      <c r="I59" s="181"/>
      <c r="J59" s="181"/>
      <c r="K59" s="158">
        <f t="shared" ref="K59:K62" si="2">I59-J59</f>
        <v>0</v>
      </c>
      <c r="L59" s="139">
        <f>IF((H59&lt;&gt;0)*(C59=""),"aukeratu erregaia",IF(C59=0,0,H59*E59))</f>
        <v>0</v>
      </c>
      <c r="N59" s="66">
        <f>IF((F59&lt;&gt;0)*(C59=""),"aukeratu erregaia",IF(C59=0,0,E59*F59))</f>
        <v>0</v>
      </c>
      <c r="O59" s="61">
        <f>IF((G59&lt;&gt;0)*(C59=""),"aukeratu erregaia",IF(C59=0,0,G59*E59))</f>
        <v>0</v>
      </c>
    </row>
    <row r="60" spans="1:17" x14ac:dyDescent="0.25">
      <c r="A60" s="24">
        <v>2</v>
      </c>
      <c r="B60" s="151" t="s">
        <v>117</v>
      </c>
      <c r="C60" s="2"/>
      <c r="D60" s="10" t="str">
        <f>IF(C60="","-",VLOOKUP(C60,'Emisio faktoreak 2'!$L$5:$N$54,2,FALSE))</f>
        <v>-</v>
      </c>
      <c r="E60" s="10" t="str">
        <f>IF(C60="","-",VLOOKUP(C60,'Emisio faktoreak 2'!$L$5:$N$54,3,FALSE))</f>
        <v>-</v>
      </c>
      <c r="F60" s="93"/>
      <c r="G60" s="93"/>
      <c r="H60" s="157">
        <f>F60-G60</f>
        <v>0</v>
      </c>
      <c r="I60" s="182"/>
      <c r="J60" s="182"/>
      <c r="K60" s="159">
        <f t="shared" si="2"/>
        <v>0</v>
      </c>
      <c r="L60" s="140">
        <f>IF((H60&lt;&gt;0)*(C60=""),"aukeratu erregaia",IF(C60=0,0,H60*E60))</f>
        <v>0</v>
      </c>
      <c r="N60" s="67">
        <f>IF((F60&lt;&gt;0)*(C60=""),"aukeratu erregaia",IF(C60=0,0,E60*F60))</f>
        <v>0</v>
      </c>
      <c r="O60" s="62">
        <f>IF((G60&lt;&gt;0)*(C60=""),"aukeratu erregaia",IF(C60=0,0,G60*E60))</f>
        <v>0</v>
      </c>
      <c r="Q60" s="132"/>
    </row>
    <row r="61" spans="1:17" ht="15.75" customHeight="1" thickBot="1" x14ac:dyDescent="0.3">
      <c r="A61" s="24">
        <v>3</v>
      </c>
      <c r="B61" s="89" t="s">
        <v>117</v>
      </c>
      <c r="C61" s="3"/>
      <c r="D61" s="10" t="str">
        <f>IF(C61="","-",VLOOKUP(C61,'Emisio faktoreak 2'!$L$5:$N$54,2,FALSE))</f>
        <v>-</v>
      </c>
      <c r="E61" s="10" t="str">
        <f>IF(C61="","-",VLOOKUP(C61,'Emisio faktoreak 2'!$L$5:$N$54,3,FALSE))</f>
        <v>-</v>
      </c>
      <c r="F61" s="153"/>
      <c r="G61" s="153"/>
      <c r="H61" s="161">
        <f>F61-G61</f>
        <v>0</v>
      </c>
      <c r="I61" s="188"/>
      <c r="J61" s="188"/>
      <c r="K61" s="163">
        <f t="shared" si="2"/>
        <v>0</v>
      </c>
      <c r="L61" s="162">
        <f>IF((H61&lt;&gt;0)*(C61=""),"aukeratu erregaia",IF(C61=0,0,H61*E61))</f>
        <v>0</v>
      </c>
      <c r="N61" s="67">
        <f>IF((F61&lt;&gt;0)*(C61=""),"aukeratu erregaia",IF(C61=0,0,E61*F61))</f>
        <v>0</v>
      </c>
      <c r="O61" s="62">
        <f>IF((G61&lt;&gt;0)*(C61=""),"aukeratu erregaia",IF(C61=0,0,G61*E61))</f>
        <v>0</v>
      </c>
    </row>
    <row r="62" spans="1:17" ht="15.75" customHeight="1" thickBot="1" x14ac:dyDescent="0.3">
      <c r="A62" s="22">
        <v>4</v>
      </c>
      <c r="B62" s="154" t="s">
        <v>118</v>
      </c>
      <c r="C62" s="141"/>
      <c r="D62" s="118"/>
      <c r="E62" s="119"/>
      <c r="F62" s="87"/>
      <c r="G62" s="87"/>
      <c r="H62" s="156">
        <f>F62-G62</f>
        <v>0</v>
      </c>
      <c r="I62" s="181"/>
      <c r="J62" s="181"/>
      <c r="K62" s="158">
        <f t="shared" si="2"/>
        <v>0</v>
      </c>
      <c r="L62" s="78">
        <f>IF(AND(C62="",D62="",E62="",F62="",G62=""),0,IF(AND(C62&lt;&gt;"",D62&lt;&gt;"",E62&lt;&gt;"",F62&lt;&gt;"",G62&lt;&gt;""),E62*H62,"balioak falta dira, berrikusi C-tik G-rako zutabeak"))</f>
        <v>0</v>
      </c>
      <c r="M62" s="82"/>
      <c r="N62" s="69">
        <f>IF((F62&lt;&gt;0)*(C62=""),"aukeratu erregaia",IF(C62=0,0,E62*F62))</f>
        <v>0</v>
      </c>
      <c r="O62" s="64">
        <f>IF((G62&lt;&gt;0)*(C62=""),"aukeratu erregaia",IF(C62=0,0,G62*E62))</f>
        <v>0</v>
      </c>
      <c r="P62" s="82"/>
    </row>
    <row r="63" spans="1:17" ht="15.75" customHeight="1" thickBot="1" x14ac:dyDescent="0.3">
      <c r="A63" s="27"/>
      <c r="B63" s="155" t="s">
        <v>98</v>
      </c>
      <c r="C63" s="142"/>
      <c r="D63" s="97"/>
      <c r="E63" s="143"/>
      <c r="F63" s="144"/>
      <c r="G63" s="144"/>
      <c r="H63" s="144"/>
      <c r="I63" s="145"/>
      <c r="J63" s="145"/>
      <c r="K63" s="160"/>
      <c r="L63" s="146"/>
      <c r="N63" s="26"/>
      <c r="O63" s="26"/>
      <c r="P63" s="82"/>
    </row>
    <row r="64" spans="1:17" ht="15.75" customHeight="1" thickBot="1" x14ac:dyDescent="0.3">
      <c r="A64" s="21"/>
      <c r="B64" s="80"/>
      <c r="C64" s="82"/>
      <c r="D64" s="152"/>
      <c r="E64" s="82"/>
      <c r="F64" s="102"/>
      <c r="G64" s="102"/>
      <c r="H64" s="147"/>
      <c r="I64" s="147"/>
      <c r="J64" s="147"/>
      <c r="K64" s="147"/>
      <c r="L64" s="132"/>
      <c r="N64" s="195" t="s">
        <v>106</v>
      </c>
      <c r="O64" s="196"/>
    </row>
    <row r="65" spans="1:15" ht="19.5" customHeight="1" thickBot="1" x14ac:dyDescent="0.3">
      <c r="A65" s="21"/>
      <c r="B65" s="80"/>
      <c r="C65" s="82"/>
      <c r="D65" s="82"/>
      <c r="E65" s="82"/>
      <c r="F65" s="133"/>
      <c r="G65" s="133"/>
      <c r="H65" s="134"/>
      <c r="I65" s="135"/>
      <c r="J65" s="127"/>
      <c r="K65" s="136" t="s">
        <v>102</v>
      </c>
      <c r="L65" s="148">
        <f>IF((COUNTIF(L59:L62,"aukeratu erregaia"))&gt;0,"berrikusi sartutako datuak",SUM(L59:L62))</f>
        <v>0</v>
      </c>
      <c r="M65" s="12"/>
      <c r="N65" s="70">
        <f>SUM(N59:N63)</f>
        <v>0</v>
      </c>
      <c r="O65" s="70">
        <f>SUM(O59:O63)</f>
        <v>0</v>
      </c>
    </row>
    <row r="66" spans="1:15" ht="19.5" customHeight="1" thickBot="1" x14ac:dyDescent="0.3">
      <c r="A66" s="21"/>
      <c r="B66" s="80"/>
      <c r="C66" s="82"/>
      <c r="D66" s="82"/>
      <c r="E66" s="82"/>
      <c r="F66" s="133"/>
      <c r="G66" s="133"/>
      <c r="H66" s="134"/>
      <c r="I66" s="149"/>
      <c r="J66" s="136" t="s">
        <v>103</v>
      </c>
      <c r="K66" s="166">
        <f>K59+K60+K61+K62</f>
        <v>0</v>
      </c>
      <c r="L66" s="137"/>
      <c r="M66" s="12"/>
      <c r="N66" s="60"/>
      <c r="O66" s="60"/>
    </row>
    <row r="67" spans="1:15" ht="19.5" customHeight="1" thickBot="1" x14ac:dyDescent="0.3">
      <c r="A67" s="21"/>
      <c r="B67" s="80"/>
      <c r="F67" s="133"/>
      <c r="G67" s="133"/>
      <c r="H67" s="134"/>
      <c r="I67" s="134"/>
      <c r="J67" s="134"/>
      <c r="K67" s="134"/>
      <c r="N67" s="12"/>
      <c r="O67" s="12"/>
    </row>
    <row r="68" spans="1:15" ht="16.5" customHeight="1" thickBot="1" x14ac:dyDescent="0.3">
      <c r="A68" s="21"/>
      <c r="B68" s="197" t="s">
        <v>120</v>
      </c>
      <c r="C68" s="198"/>
      <c r="D68" s="196"/>
      <c r="I68" s="192" t="s">
        <v>111</v>
      </c>
      <c r="J68" s="192" t="s">
        <v>110</v>
      </c>
      <c r="N68" s="192" t="s">
        <v>107</v>
      </c>
      <c r="O68" s="192" t="s">
        <v>108</v>
      </c>
    </row>
    <row r="69" spans="1:15" ht="16.5" customHeight="1" x14ac:dyDescent="0.25">
      <c r="A69" s="21"/>
      <c r="B69" s="33" t="s">
        <v>121</v>
      </c>
      <c r="C69" s="207">
        <f>(L28+L43+L54+L65)/1000</f>
        <v>0</v>
      </c>
      <c r="D69" s="34" t="s">
        <v>119</v>
      </c>
      <c r="I69" s="193"/>
      <c r="J69" s="193"/>
      <c r="N69" s="193"/>
      <c r="O69" s="193"/>
    </row>
    <row r="70" spans="1:15" ht="16.5" customHeight="1" thickBot="1" x14ac:dyDescent="0.3">
      <c r="A70" s="21"/>
      <c r="B70" s="35" t="s">
        <v>122</v>
      </c>
      <c r="C70" s="208">
        <f>IFERROR((N71-O71)/N71,0)</f>
        <v>0</v>
      </c>
      <c r="D70" s="169" t="s">
        <v>1</v>
      </c>
      <c r="I70" s="194"/>
      <c r="J70" s="194"/>
      <c r="N70" s="194"/>
      <c r="O70" s="194"/>
    </row>
    <row r="71" spans="1:15" ht="16.5" customHeight="1" thickBot="1" x14ac:dyDescent="0.3">
      <c r="A71" s="21"/>
      <c r="C71" s="82"/>
      <c r="I71" s="164">
        <f>I8+I9+I10+I12+I14+I15+I17+I18+I20+I22+I25+I33+I34+I35+I36+I38+I40+I48+I49+I50+I51+I59+I60+I61+I62+I26</f>
        <v>0</v>
      </c>
      <c r="J71" s="164">
        <f>J8+J9+J10+J12+J14+J15+J17+J18+J20+J22+J25+J33+J34+J35+J36+J38+J40+J48+J49+J50+J51+J59+J60+J61+J62+J26</f>
        <v>0</v>
      </c>
      <c r="K71" s="167" t="s">
        <v>109</v>
      </c>
      <c r="M71" s="36" t="s">
        <v>109</v>
      </c>
      <c r="N71" s="164">
        <f>N28+N43+N54+N65</f>
        <v>0</v>
      </c>
      <c r="O71" s="164">
        <f>O28+O43+O54+O65</f>
        <v>0</v>
      </c>
    </row>
    <row r="72" spans="1:15" ht="16.5" customHeight="1" thickBot="1" x14ac:dyDescent="0.3">
      <c r="B72" s="189" t="s">
        <v>123</v>
      </c>
      <c r="C72" s="190"/>
      <c r="D72" s="191"/>
    </row>
    <row r="73" spans="1:15" ht="16.5" customHeight="1" x14ac:dyDescent="0.25">
      <c r="B73" s="174" t="s">
        <v>124</v>
      </c>
      <c r="C73" s="173">
        <f>SUM(K66,K55,K44,K29)/1000</f>
        <v>0</v>
      </c>
      <c r="D73" s="170" t="s">
        <v>127</v>
      </c>
    </row>
    <row r="74" spans="1:15" ht="16.5" customHeight="1" x14ac:dyDescent="0.25">
      <c r="B74" s="175" t="s">
        <v>125</v>
      </c>
      <c r="C74" s="178">
        <f>C73*0.086</f>
        <v>0</v>
      </c>
      <c r="D74" s="171" t="s">
        <v>128</v>
      </c>
    </row>
    <row r="75" spans="1:15" ht="16.5" customHeight="1" thickBot="1" x14ac:dyDescent="0.3">
      <c r="B75" s="176" t="s">
        <v>126</v>
      </c>
      <c r="C75" s="209">
        <f>IFERROR((I71-J71)/I71,0)</f>
        <v>0</v>
      </c>
      <c r="D75" s="172" t="s">
        <v>68</v>
      </c>
    </row>
    <row r="76" spans="1:15" x14ac:dyDescent="0.25">
      <c r="C76" s="177"/>
    </row>
  </sheetData>
  <sheetProtection algorithmName="SHA-512" hashValue="6xbnbZUq7LzgNvZofe0+f5H7ddzuUTfTzoPOrc3TKcgWw8sy4yTqenR3U5GeNxMK9f0eyIe6UURgKFd8an1WVw==" saltValue="pIstBt7m7C10XMJJ7eB8/A==" spinCount="100000" sheet="1" objects="1" scenarios="1"/>
  <mergeCells count="10">
    <mergeCell ref="N42:O42"/>
    <mergeCell ref="B68:D68"/>
    <mergeCell ref="N27:O27"/>
    <mergeCell ref="N64:O64"/>
    <mergeCell ref="N53:O53"/>
    <mergeCell ref="B72:D72"/>
    <mergeCell ref="I68:I70"/>
    <mergeCell ref="J68:J70"/>
    <mergeCell ref="N68:N70"/>
    <mergeCell ref="O68:O70"/>
  </mergeCells>
  <conditionalFormatting sqref="C69:C70">
    <cfRule type="cellIs" dxfId="45" priority="34" operator="equal">
      <formula>"revise datos introducidos"</formula>
    </cfRule>
  </conditionalFormatting>
  <conditionalFormatting sqref="C70">
    <cfRule type="cellIs" dxfId="44" priority="11" operator="equal">
      <formula>0.1</formula>
    </cfRule>
    <cfRule type="cellIs" dxfId="43" priority="2" operator="equal">
      <formula>0</formula>
    </cfRule>
    <cfRule type="cellIs" dxfId="42" priority="4" operator="equal">
      <formula>0</formula>
    </cfRule>
    <cfRule type="cellIs" dxfId="41" priority="10" operator="lessThan">
      <formula>0.1</formula>
    </cfRule>
    <cfRule type="cellIs" dxfId="40" priority="12" operator="greaterThan">
      <formula>0.1</formula>
    </cfRule>
  </conditionalFormatting>
  <conditionalFormatting sqref="C75">
    <cfRule type="cellIs" dxfId="39" priority="3" operator="equal">
      <formula>0</formula>
    </cfRule>
    <cfRule type="cellIs" dxfId="38" priority="5" operator="lessThan">
      <formula>0.1</formula>
    </cfRule>
    <cfRule type="cellIs" dxfId="37" priority="1" operator="equal">
      <formula>0</formula>
    </cfRule>
    <cfRule type="cellIs" dxfId="36" priority="7" operator="greaterThan">
      <formula>0.1</formula>
    </cfRule>
    <cfRule type="cellIs" dxfId="35" priority="8" operator="equal">
      <formula>"revise datos introducidos"</formula>
    </cfRule>
    <cfRule type="cellIs" dxfId="34" priority="6" operator="equal">
      <formula>0.1</formula>
    </cfRule>
  </conditionalFormatting>
  <conditionalFormatting sqref="E70">
    <cfRule type="cellIs" dxfId="33" priority="9" operator="equal">
      <formula>0</formula>
    </cfRule>
  </conditionalFormatting>
  <conditionalFormatting sqref="L8:L10">
    <cfRule type="cellIs" dxfId="32" priority="121" operator="equal">
      <formula>"escoja un combustible"</formula>
    </cfRule>
  </conditionalFormatting>
  <conditionalFormatting sqref="L12">
    <cfRule type="cellIs" dxfId="31" priority="113" operator="equal">
      <formula>"escoja un combustible"</formula>
    </cfRule>
  </conditionalFormatting>
  <conditionalFormatting sqref="L14:L15">
    <cfRule type="cellIs" dxfId="30" priority="111" operator="equal">
      <formula>"escoja un combustible"</formula>
    </cfRule>
  </conditionalFormatting>
  <conditionalFormatting sqref="L17:L18">
    <cfRule type="cellIs" dxfId="29" priority="106" operator="equal">
      <formula>"escoja un combustible"</formula>
    </cfRule>
  </conditionalFormatting>
  <conditionalFormatting sqref="L20">
    <cfRule type="cellIs" dxfId="28" priority="109" operator="equal">
      <formula>"escoja un combustible"</formula>
    </cfRule>
    <cfRule type="cellIs" dxfId="27" priority="117" operator="equal">
      <formula>"introduzca consumos"</formula>
    </cfRule>
  </conditionalFormatting>
  <conditionalFormatting sqref="L22">
    <cfRule type="cellIs" dxfId="26" priority="21" operator="equal">
      <formula>"introduzca consumos"</formula>
    </cfRule>
    <cfRule type="cellIs" dxfId="25" priority="20" operator="equal">
      <formula>"escoja un combustible"</formula>
    </cfRule>
  </conditionalFormatting>
  <conditionalFormatting sqref="L28:L29 L43:L44 L54:L55 L65:L66">
    <cfRule type="cellIs" dxfId="24" priority="116" operator="equal">
      <formula>"revise datos introducidos"</formula>
    </cfRule>
  </conditionalFormatting>
  <conditionalFormatting sqref="L33:L36">
    <cfRule type="cellIs" dxfId="23" priority="26" operator="equal">
      <formula>"escoja un combustible"</formula>
    </cfRule>
  </conditionalFormatting>
  <conditionalFormatting sqref="L36">
    <cfRule type="cellIs" dxfId="22" priority="27" operator="equal">
      <formula>"introduzca consumos"</formula>
    </cfRule>
  </conditionalFormatting>
  <conditionalFormatting sqref="L38">
    <cfRule type="cellIs" dxfId="21" priority="16" operator="equal">
      <formula>"escoja un combustible"</formula>
    </cfRule>
    <cfRule type="cellIs" dxfId="20" priority="17" operator="equal">
      <formula>"introduzca consumos"</formula>
    </cfRule>
  </conditionalFormatting>
  <conditionalFormatting sqref="L40">
    <cfRule type="cellIs" dxfId="19" priority="13" operator="equal">
      <formula>"escoja un combustible"</formula>
    </cfRule>
    <cfRule type="cellIs" dxfId="18" priority="14" operator="equal">
      <formula>"introduzca consumos"</formula>
    </cfRule>
  </conditionalFormatting>
  <conditionalFormatting sqref="L48:L51">
    <cfRule type="cellIs" dxfId="17" priority="24" operator="equal">
      <formula>"escoja un combustible"</formula>
    </cfRule>
  </conditionalFormatting>
  <conditionalFormatting sqref="L51">
    <cfRule type="cellIs" dxfId="16" priority="25" operator="equal">
      <formula>"introduzca consumos"</formula>
    </cfRule>
  </conditionalFormatting>
  <conditionalFormatting sqref="L59:L62">
    <cfRule type="cellIs" dxfId="15" priority="22" operator="equal">
      <formula>"escoja un combustible"</formula>
    </cfRule>
  </conditionalFormatting>
  <conditionalFormatting sqref="L62">
    <cfRule type="cellIs" dxfId="14" priority="23" operator="equal">
      <formula>"introduzca consumos"</formula>
    </cfRule>
  </conditionalFormatting>
  <conditionalFormatting sqref="M28:M29 M43:M44 M54:M55 M65:M66">
    <cfRule type="containsText" dxfId="13" priority="38" operator="containsText" text="ERROR">
      <formula>NOT(ISERROR(SEARCH("ERROR",M28)))</formula>
    </cfRule>
    <cfRule type="containsText" dxfId="12" priority="39" operator="containsText" text="OK">
      <formula>NOT(ISERROR(SEARCH("OK",M28)))</formula>
    </cfRule>
    <cfRule type="cellIs" dxfId="11" priority="40" operator="equal">
      <formula>"""ERROR"""</formula>
    </cfRule>
  </conditionalFormatting>
  <conditionalFormatting sqref="N12 N25:N26">
    <cfRule type="cellIs" dxfId="10" priority="93" operator="equal">
      <formula>"escoja un combustible"</formula>
    </cfRule>
  </conditionalFormatting>
  <conditionalFormatting sqref="N8:O10">
    <cfRule type="cellIs" dxfId="9" priority="92" operator="equal">
      <formula>"escoja un combustible"</formula>
    </cfRule>
  </conditionalFormatting>
  <conditionalFormatting sqref="N14:O15">
    <cfRule type="cellIs" dxfId="8" priority="88" operator="equal">
      <formula>"escoja un combustible"</formula>
    </cfRule>
  </conditionalFormatting>
  <conditionalFormatting sqref="N17:O18">
    <cfRule type="cellIs" dxfId="7" priority="62" operator="equal">
      <formula>"escoja un combustible"</formula>
    </cfRule>
  </conditionalFormatting>
  <conditionalFormatting sqref="N20:O20">
    <cfRule type="cellIs" dxfId="6" priority="61" operator="equal">
      <formula>"escoja un combustible"</formula>
    </cfRule>
  </conditionalFormatting>
  <conditionalFormatting sqref="N22:O22">
    <cfRule type="cellIs" dxfId="5" priority="19" operator="equal">
      <formula>"escoja un combustible"</formula>
    </cfRule>
  </conditionalFormatting>
  <conditionalFormatting sqref="N33:O36">
    <cfRule type="cellIs" dxfId="4" priority="37" operator="equal">
      <formula>"escoja un combustible"</formula>
    </cfRule>
  </conditionalFormatting>
  <conditionalFormatting sqref="N38:O38">
    <cfRule type="cellIs" dxfId="3" priority="18" operator="equal">
      <formula>"escoja un combustible"</formula>
    </cfRule>
  </conditionalFormatting>
  <conditionalFormatting sqref="N40:O40">
    <cfRule type="cellIs" dxfId="2" priority="15" operator="equal">
      <formula>"escoja un combustible"</formula>
    </cfRule>
  </conditionalFormatting>
  <conditionalFormatting sqref="N48:O51">
    <cfRule type="cellIs" dxfId="1" priority="36" operator="equal">
      <formula>"escoja un combustible"</formula>
    </cfRule>
  </conditionalFormatting>
  <conditionalFormatting sqref="N59:O62">
    <cfRule type="cellIs" dxfId="0" priority="35" operator="equal">
      <formula>"escoja un combustible"</formula>
    </cfRule>
  </conditionalFormatting>
  <dataValidations count="7">
    <dataValidation type="list" allowBlank="1" showInputMessage="1" showErrorMessage="1" sqref="C8:C10" xr:uid="{00000000-0002-0000-0100-000000000000}">
      <formula1>gases</formula1>
    </dataValidation>
    <dataValidation type="list" allowBlank="1" showInputMessage="1" showErrorMessage="1" sqref="C12" xr:uid="{00000000-0002-0000-0100-000001000000}">
      <formula1>bio_lenosos</formula1>
    </dataValidation>
    <dataValidation type="list" allowBlank="1" showInputMessage="1" showErrorMessage="1" sqref="C14:C15" xr:uid="{00000000-0002-0000-0100-000002000000}">
      <formula1>otros_combustibles</formula1>
    </dataValidation>
    <dataValidation type="list" allowBlank="1" showInputMessage="1" showErrorMessage="1" sqref="C17:C18" xr:uid="{00000000-0002-0000-0100-000003000000}">
      <formula1>hidrogenos</formula1>
    </dataValidation>
    <dataValidation type="list" allowBlank="1" showInputMessage="1" showErrorMessage="1" sqref="C59:C61" xr:uid="{00000000-0002-0000-0100-000004000000}">
      <formula1>refrigerantes_y_otros</formula1>
    </dataValidation>
    <dataValidation type="decimal" operator="greaterThanOrEqual" allowBlank="1" showInputMessage="1" showErrorMessage="1" errorTitle="Error" error="El valor debe ser numerico y mayor o igual que cero." sqref="E20:G20 E36:G36 E51:G51 E62:G62 E22:G22 E38:G38 E40:G40" xr:uid="{00000000-0002-0000-0100-000005000000}">
      <formula1>0</formula1>
    </dataValidation>
    <dataValidation type="decimal" operator="greaterThanOrEqual" allowBlank="1" showInputMessage="1" showErrorMessage="1" errorTitle="Error" error="El valor debe ser numérico y mayor o igual que cero." sqref="F8:G10 F12:G12 F14:G15 F17:G18 F25:G26 F33:G35 F48:G50 F59:G61" xr:uid="{00000000-0002-0000-0100-000006000000}">
      <formula1>0</formula1>
    </dataValidation>
  </dataValidations>
  <pageMargins left="0" right="0" top="0" bottom="0" header="0" footer="0"/>
  <pageSetup paperSize="9" scale="5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7000000}">
          <x14:formula1>
            <xm:f>'Emisio faktoreak 2'!$G$5:$G$35</xm:f>
          </x14:formula1>
          <xm:sqref>C48:C50</xm:sqref>
        </x14:dataValidation>
        <x14:dataValidation type="list" allowBlank="1" showInputMessage="1" showErrorMessage="1" xr:uid="{00000000-0002-0000-0100-000008000000}">
          <x14:formula1>
            <xm:f>'Emisio faktoreak 2'!$B$5:$B$133</xm:f>
          </x14:formula1>
          <xm:sqref>C33:C35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B1:S36"/>
  <sheetViews>
    <sheetView topLeftCell="A22" zoomScaleNormal="100" workbookViewId="0">
      <selection activeCell="F26" sqref="F26:S27"/>
    </sheetView>
  </sheetViews>
  <sheetFormatPr baseColWidth="10" defaultColWidth="11.42578125" defaultRowHeight="15" x14ac:dyDescent="0.25"/>
  <cols>
    <col min="1" max="1" width="11.42578125" style="4" customWidth="1"/>
    <col min="2" max="2" width="37.42578125" style="4" customWidth="1"/>
    <col min="3" max="3" width="20.28515625" style="4" customWidth="1"/>
    <col min="4" max="4" width="20.28515625" style="6" customWidth="1"/>
    <col min="5" max="5" width="11.42578125" style="4" customWidth="1"/>
    <col min="6" max="16384" width="11.42578125" style="4"/>
  </cols>
  <sheetData>
    <row r="1" spans="2:12" x14ac:dyDescent="0.25">
      <c r="D1" s="5" t="s">
        <v>129</v>
      </c>
    </row>
    <row r="2" spans="2:12" ht="30" customHeight="1" x14ac:dyDescent="0.25">
      <c r="C2" s="4" t="s">
        <v>75</v>
      </c>
      <c r="D2" s="6" t="s">
        <v>130</v>
      </c>
    </row>
    <row r="3" spans="2:12" x14ac:dyDescent="0.25">
      <c r="B3" s="7" t="s">
        <v>131</v>
      </c>
      <c r="C3" s="7" t="s">
        <v>2</v>
      </c>
      <c r="D3" s="8">
        <v>0.182</v>
      </c>
      <c r="J3" s="201" t="s">
        <v>146</v>
      </c>
      <c r="K3" s="201"/>
      <c r="L3" s="201"/>
    </row>
    <row r="4" spans="2:12" x14ac:dyDescent="0.25">
      <c r="B4" s="7" t="s">
        <v>3</v>
      </c>
      <c r="C4" s="7" t="s">
        <v>4</v>
      </c>
      <c r="D4" s="8">
        <v>1.5449999999999999</v>
      </c>
    </row>
    <row r="5" spans="2:12" x14ac:dyDescent="0.25">
      <c r="B5" s="7" t="s">
        <v>132</v>
      </c>
      <c r="C5" s="7" t="s">
        <v>4</v>
      </c>
      <c r="D5" s="8">
        <v>2.5</v>
      </c>
    </row>
    <row r="6" spans="2:12" x14ac:dyDescent="0.25">
      <c r="B6" s="7" t="s">
        <v>133</v>
      </c>
      <c r="C6" s="7" t="s">
        <v>5</v>
      </c>
      <c r="D6" s="8">
        <v>2.9660000000000002</v>
      </c>
    </row>
    <row r="7" spans="2:12" x14ac:dyDescent="0.25">
      <c r="B7" s="7" t="s">
        <v>134</v>
      </c>
      <c r="C7" s="7" t="s">
        <v>5</v>
      </c>
      <c r="D7" s="8">
        <v>2.996</v>
      </c>
    </row>
    <row r="8" spans="2:12" x14ac:dyDescent="0.25">
      <c r="B8" s="7" t="s">
        <v>135</v>
      </c>
      <c r="C8" s="7" t="s">
        <v>5</v>
      </c>
      <c r="D8" s="8">
        <v>0.88100000000000001</v>
      </c>
    </row>
    <row r="9" spans="2:12" x14ac:dyDescent="0.25">
      <c r="B9" s="7" t="s">
        <v>136</v>
      </c>
      <c r="C9" s="7" t="s">
        <v>5</v>
      </c>
      <c r="D9" s="54">
        <v>2E-3</v>
      </c>
    </row>
    <row r="11" spans="2:12" ht="30" x14ac:dyDescent="0.25">
      <c r="C11" s="4" t="s">
        <v>75</v>
      </c>
      <c r="D11" s="6" t="s">
        <v>130</v>
      </c>
    </row>
    <row r="12" spans="2:12" x14ac:dyDescent="0.25">
      <c r="B12" s="7" t="s">
        <v>137</v>
      </c>
      <c r="C12" s="7" t="s">
        <v>4</v>
      </c>
      <c r="D12" s="8">
        <v>2.7210000000000001</v>
      </c>
    </row>
    <row r="13" spans="2:12" x14ac:dyDescent="0.25">
      <c r="B13" s="7" t="s">
        <v>138</v>
      </c>
      <c r="C13" s="7" t="s">
        <v>4</v>
      </c>
      <c r="D13" s="8">
        <v>2.7210000000000001</v>
      </c>
    </row>
    <row r="14" spans="2:12" x14ac:dyDescent="0.25">
      <c r="B14" s="7" t="s">
        <v>139</v>
      </c>
      <c r="C14" s="7" t="s">
        <v>4</v>
      </c>
      <c r="D14" s="8">
        <v>3.1240000000000001</v>
      </c>
    </row>
    <row r="15" spans="2:12" x14ac:dyDescent="0.25">
      <c r="B15" s="7" t="s">
        <v>140</v>
      </c>
      <c r="C15" s="7" t="s">
        <v>5</v>
      </c>
      <c r="D15" s="54">
        <v>3.1840000000000002</v>
      </c>
    </row>
    <row r="16" spans="2:12" x14ac:dyDescent="0.25">
      <c r="B16" s="7" t="s">
        <v>141</v>
      </c>
      <c r="C16" s="7" t="s">
        <v>5</v>
      </c>
      <c r="D16" s="8">
        <v>3.036</v>
      </c>
    </row>
    <row r="17" spans="2:19" x14ac:dyDescent="0.25">
      <c r="B17" s="7" t="s">
        <v>142</v>
      </c>
      <c r="C17" s="7" t="s">
        <v>5</v>
      </c>
      <c r="D17" s="8">
        <v>3.1379999999999999</v>
      </c>
    </row>
    <row r="18" spans="2:19" x14ac:dyDescent="0.25">
      <c r="B18" s="7" t="s">
        <v>143</v>
      </c>
      <c r="C18" s="7" t="s">
        <v>5</v>
      </c>
      <c r="D18" s="8">
        <v>1.34</v>
      </c>
    </row>
    <row r="19" spans="2:19" x14ac:dyDescent="0.25">
      <c r="B19" s="7" t="s">
        <v>62</v>
      </c>
      <c r="C19" s="7" t="s">
        <v>4</v>
      </c>
      <c r="D19" s="8">
        <v>2.0790000000000002</v>
      </c>
    </row>
    <row r="20" spans="2:19" ht="30" x14ac:dyDescent="0.25">
      <c r="C20" s="4" t="s">
        <v>75</v>
      </c>
      <c r="D20" s="6" t="s">
        <v>130</v>
      </c>
    </row>
    <row r="21" spans="2:19" x14ac:dyDescent="0.25">
      <c r="B21" s="7" t="s">
        <v>314</v>
      </c>
      <c r="C21" s="7" t="s">
        <v>5</v>
      </c>
      <c r="D21" s="8">
        <v>0.13700000000000001</v>
      </c>
    </row>
    <row r="22" spans="2:19" x14ac:dyDescent="0.25">
      <c r="B22" s="7" t="s">
        <v>319</v>
      </c>
      <c r="C22" s="7" t="s">
        <v>5</v>
      </c>
      <c r="D22" s="8">
        <v>0.17100000000000001</v>
      </c>
    </row>
    <row r="23" spans="2:19" x14ac:dyDescent="0.25">
      <c r="B23" s="7" t="s">
        <v>318</v>
      </c>
      <c r="C23" s="7" t="s">
        <v>5</v>
      </c>
      <c r="D23" s="8">
        <v>0.14299999999999999</v>
      </c>
    </row>
    <row r="24" spans="2:19" x14ac:dyDescent="0.25">
      <c r="B24" s="7" t="s">
        <v>320</v>
      </c>
      <c r="C24" s="7" t="s">
        <v>5</v>
      </c>
      <c r="D24" s="8">
        <v>0.15</v>
      </c>
      <c r="F24" s="4" t="s">
        <v>147</v>
      </c>
    </row>
    <row r="25" spans="2:19" x14ac:dyDescent="0.25">
      <c r="B25" s="7" t="s">
        <v>317</v>
      </c>
      <c r="C25" s="7" t="s">
        <v>5</v>
      </c>
      <c r="D25" s="8">
        <v>0.14699999999999999</v>
      </c>
      <c r="F25" t="s">
        <v>148</v>
      </c>
    </row>
    <row r="26" spans="2:19" ht="15" customHeight="1" x14ac:dyDescent="0.25">
      <c r="B26" s="7" t="s">
        <v>316</v>
      </c>
      <c r="C26" s="7" t="s">
        <v>5</v>
      </c>
      <c r="D26" s="8">
        <v>0.153</v>
      </c>
      <c r="F26" s="200" t="s">
        <v>149</v>
      </c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</row>
    <row r="27" spans="2:19" x14ac:dyDescent="0.25">
      <c r="B27" s="7" t="s">
        <v>315</v>
      </c>
      <c r="C27" s="7" t="s">
        <v>5</v>
      </c>
      <c r="D27" s="8">
        <v>0.184</v>
      </c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</row>
    <row r="29" spans="2:19" ht="30" x14ac:dyDescent="0.25">
      <c r="C29" s="4" t="s">
        <v>75</v>
      </c>
      <c r="D29" s="6" t="s">
        <v>130</v>
      </c>
      <c r="F29" s="9"/>
    </row>
    <row r="30" spans="2:19" x14ac:dyDescent="0.25">
      <c r="B30" s="7" t="s">
        <v>144</v>
      </c>
      <c r="C30" s="7" t="s">
        <v>5</v>
      </c>
      <c r="D30" s="10">
        <v>9.3000000000000007</v>
      </c>
      <c r="F30" s="9" t="s">
        <v>66</v>
      </c>
    </row>
    <row r="31" spans="2:19" x14ac:dyDescent="0.25">
      <c r="B31" s="7" t="s">
        <v>145</v>
      </c>
      <c r="C31" s="7" t="s">
        <v>5</v>
      </c>
      <c r="D31" s="10">
        <v>0</v>
      </c>
      <c r="F31" s="9"/>
    </row>
    <row r="33" spans="2:6" x14ac:dyDescent="0.25">
      <c r="D33" s="5" t="s">
        <v>129</v>
      </c>
    </row>
    <row r="34" spans="2:6" ht="30" x14ac:dyDescent="0.25">
      <c r="C34" s="4" t="s">
        <v>75</v>
      </c>
      <c r="D34" s="6" t="s">
        <v>130</v>
      </c>
    </row>
    <row r="35" spans="2:6" x14ac:dyDescent="0.25">
      <c r="B35" s="7" t="s">
        <v>99</v>
      </c>
      <c r="C35" s="7" t="s">
        <v>0</v>
      </c>
      <c r="D35" s="53">
        <v>0.26</v>
      </c>
      <c r="F35" s="9" t="s">
        <v>67</v>
      </c>
    </row>
    <row r="36" spans="2:6" x14ac:dyDescent="0.25">
      <c r="B36" s="7" t="s">
        <v>100</v>
      </c>
      <c r="C36" s="7" t="s">
        <v>0</v>
      </c>
      <c r="D36" s="57">
        <v>0</v>
      </c>
      <c r="E36" s="49"/>
    </row>
  </sheetData>
  <sheetProtection algorithmName="SHA-512" hashValue="ZwJNoOmLuoTyRvhyf872ZXrsqhmcesYk3NVKfvtR9I3tTMp/GBtslwZGvQhLnta/d+jUt118Bug+ZjNEvXvEdw==" saltValue="oikucV4qEGeBPk6FUnmg7g==" spinCount="100000" sheet="1" objects="1" scenarios="1"/>
  <mergeCells count="2">
    <mergeCell ref="F26:S27"/>
    <mergeCell ref="J3:L3"/>
  </mergeCells>
  <hyperlinks>
    <hyperlink ref="F30" r:id="rId1" xr:uid="{00000000-0004-0000-0200-000000000000}"/>
    <hyperlink ref="F35" r:id="rId2" xr:uid="{00000000-0004-0000-0200-000001000000}"/>
  </hyperlinks>
  <pageMargins left="0" right="0" top="0" bottom="0" header="0" footer="0"/>
  <pageSetup paperSize="8" fitToWidth="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</sheetPr>
  <dimension ref="B1:O133"/>
  <sheetViews>
    <sheetView zoomScale="70" zoomScaleNormal="70" workbookViewId="0">
      <selection activeCell="G53" sqref="G53"/>
    </sheetView>
  </sheetViews>
  <sheetFormatPr baseColWidth="10" defaultColWidth="10.85546875" defaultRowHeight="15" x14ac:dyDescent="0.25"/>
  <cols>
    <col min="1" max="1" width="26.85546875" bestFit="1" customWidth="1"/>
    <col min="2" max="2" width="45.85546875" bestFit="1" customWidth="1"/>
    <col min="3" max="3" width="9.7109375" style="12" customWidth="1"/>
    <col min="4" max="4" width="20.140625" style="12" customWidth="1"/>
    <col min="5" max="5" width="21.42578125" style="12" customWidth="1"/>
    <col min="6" max="6" width="10.42578125" style="12" customWidth="1"/>
    <col min="7" max="7" width="55.7109375" bestFit="1" customWidth="1"/>
    <col min="8" max="8" width="9.7109375" customWidth="1"/>
    <col min="9" max="9" width="20.5703125" customWidth="1"/>
    <col min="10" max="10" width="20.28515625" customWidth="1"/>
    <col min="11" max="11" width="13.28515625" customWidth="1"/>
    <col min="12" max="12" width="17.42578125" customWidth="1"/>
    <col min="13" max="13" width="12.5703125" customWidth="1"/>
    <col min="14" max="14" width="22" customWidth="1"/>
    <col min="15" max="15" width="21.7109375" customWidth="1"/>
  </cols>
  <sheetData>
    <row r="1" spans="2:15" ht="15.75" customHeight="1" thickBot="1" x14ac:dyDescent="0.3"/>
    <row r="2" spans="2:15" ht="15.75" customHeight="1" thickBot="1" x14ac:dyDescent="0.3">
      <c r="B2" s="202" t="s">
        <v>151</v>
      </c>
      <c r="C2" s="203"/>
      <c r="D2" s="203"/>
      <c r="E2" s="204"/>
      <c r="G2" s="202" t="s">
        <v>152</v>
      </c>
      <c r="H2" s="203"/>
      <c r="I2" s="203"/>
      <c r="J2" s="204"/>
      <c r="L2" s="202" t="s">
        <v>117</v>
      </c>
      <c r="M2" s="203"/>
      <c r="N2" s="203"/>
      <c r="O2" s="204"/>
    </row>
    <row r="4" spans="2:15" ht="30" customHeight="1" x14ac:dyDescent="0.25">
      <c r="C4" s="50" t="s">
        <v>75</v>
      </c>
      <c r="D4" s="51" t="s">
        <v>153</v>
      </c>
      <c r="E4" s="51" t="s">
        <v>154</v>
      </c>
      <c r="G4" s="11"/>
      <c r="H4" s="50" t="s">
        <v>75</v>
      </c>
      <c r="I4" s="51" t="s">
        <v>153</v>
      </c>
      <c r="J4" s="51" t="s">
        <v>155</v>
      </c>
      <c r="M4" s="50" t="s">
        <v>75</v>
      </c>
      <c r="N4" s="50" t="s">
        <v>153</v>
      </c>
      <c r="O4" s="50" t="s">
        <v>156</v>
      </c>
    </row>
    <row r="5" spans="2:15" x14ac:dyDescent="0.25">
      <c r="B5" s="7" t="s">
        <v>190</v>
      </c>
      <c r="C5" s="13" t="s">
        <v>5</v>
      </c>
      <c r="D5" s="14">
        <v>0.20766813000000001</v>
      </c>
      <c r="E5" s="14">
        <v>2.0766813000000001E-4</v>
      </c>
      <c r="G5" s="7" t="s">
        <v>159</v>
      </c>
      <c r="H5" s="13" t="s">
        <v>5</v>
      </c>
      <c r="I5" s="14">
        <v>1.2082610000000001E-2</v>
      </c>
      <c r="J5" s="14">
        <v>1.2082610000000001E-5</v>
      </c>
      <c r="L5" s="7" t="s">
        <v>6</v>
      </c>
      <c r="M5" s="13" t="s">
        <v>7</v>
      </c>
      <c r="N5" s="42">
        <v>3.74</v>
      </c>
      <c r="O5" s="52">
        <f>N5*1000</f>
        <v>3740</v>
      </c>
    </row>
    <row r="6" spans="2:15" x14ac:dyDescent="0.25">
      <c r="B6" s="7" t="s">
        <v>191</v>
      </c>
      <c r="C6" s="13" t="s">
        <v>5</v>
      </c>
      <c r="D6" s="14">
        <v>0.84255106999999996</v>
      </c>
      <c r="E6" s="14">
        <v>8.4255106999999991E-4</v>
      </c>
      <c r="G6" s="7" t="s">
        <v>160</v>
      </c>
      <c r="H6" s="13" t="s">
        <v>5</v>
      </c>
      <c r="I6" s="14">
        <v>1.2082610000000001E-2</v>
      </c>
      <c r="J6" s="14">
        <v>1.2082610000000001E-5</v>
      </c>
      <c r="L6" s="7" t="s">
        <v>8</v>
      </c>
      <c r="M6" s="13" t="s">
        <v>7</v>
      </c>
      <c r="N6" s="42">
        <v>1.26</v>
      </c>
      <c r="O6" s="52">
        <f t="shared" ref="O6:O54" si="0">N6*1000</f>
        <v>1260</v>
      </c>
    </row>
    <row r="7" spans="2:15" ht="17.25" customHeight="1" x14ac:dyDescent="0.25">
      <c r="B7" s="7" t="s">
        <v>192</v>
      </c>
      <c r="C7" s="13" t="s">
        <v>9</v>
      </c>
      <c r="D7" s="14">
        <v>160.44015999999999</v>
      </c>
      <c r="E7" s="14">
        <v>0.16044016</v>
      </c>
      <c r="G7" s="7" t="s">
        <v>161</v>
      </c>
      <c r="H7" s="13" t="s">
        <v>5</v>
      </c>
      <c r="I7" s="14">
        <v>1.2082610000000001E-2</v>
      </c>
      <c r="J7" s="14">
        <v>1.2082610000000001E-5</v>
      </c>
      <c r="L7" s="7" t="s">
        <v>10</v>
      </c>
      <c r="M7" s="13" t="s">
        <v>7</v>
      </c>
      <c r="N7" s="42">
        <v>1.53</v>
      </c>
      <c r="O7" s="52">
        <f t="shared" si="0"/>
        <v>1530</v>
      </c>
    </row>
    <row r="8" spans="2:15" x14ac:dyDescent="0.25">
      <c r="B8" s="7" t="s">
        <v>193</v>
      </c>
      <c r="C8" s="13" t="s">
        <v>5</v>
      </c>
      <c r="D8" s="14">
        <v>1.0544203000000001</v>
      </c>
      <c r="E8" s="14">
        <v>1.0544203E-3</v>
      </c>
      <c r="G8" s="7" t="s">
        <v>162</v>
      </c>
      <c r="H8" s="13" t="s">
        <v>5</v>
      </c>
      <c r="I8" s="14">
        <v>1.2082610000000001E-2</v>
      </c>
      <c r="J8" s="14">
        <v>1.2082610000000001E-5</v>
      </c>
      <c r="L8" s="7" t="s">
        <v>11</v>
      </c>
      <c r="M8" s="13" t="s">
        <v>7</v>
      </c>
      <c r="N8" s="42">
        <v>0.36399999999999999</v>
      </c>
      <c r="O8" s="52">
        <f t="shared" si="0"/>
        <v>364</v>
      </c>
    </row>
    <row r="9" spans="2:15" x14ac:dyDescent="0.25">
      <c r="B9" s="7" t="s">
        <v>194</v>
      </c>
      <c r="C9" s="13" t="s">
        <v>5</v>
      </c>
      <c r="D9" s="14">
        <v>1.0156141000000001</v>
      </c>
      <c r="E9" s="14">
        <v>1.0156141E-3</v>
      </c>
      <c r="G9" s="7" t="s">
        <v>163</v>
      </c>
      <c r="H9" s="13" t="s">
        <v>5</v>
      </c>
      <c r="I9" s="14">
        <v>1.2082610000000001E-2</v>
      </c>
      <c r="J9" s="14">
        <v>1.2082610000000001E-5</v>
      </c>
      <c r="L9" s="7" t="s">
        <v>12</v>
      </c>
      <c r="M9" s="13" t="s">
        <v>7</v>
      </c>
      <c r="N9" s="42">
        <v>5.81</v>
      </c>
      <c r="O9" s="52">
        <f t="shared" si="0"/>
        <v>5810</v>
      </c>
    </row>
    <row r="10" spans="2:15" x14ac:dyDescent="0.25">
      <c r="B10" s="7" t="s">
        <v>195</v>
      </c>
      <c r="C10" s="13" t="s">
        <v>5</v>
      </c>
      <c r="D10" s="14">
        <v>1.3253644</v>
      </c>
      <c r="E10" s="14">
        <v>1.3253644E-3</v>
      </c>
      <c r="G10" s="7" t="s">
        <v>164</v>
      </c>
      <c r="H10" s="13" t="s">
        <v>5</v>
      </c>
      <c r="I10" s="14">
        <v>1.2082610000000001E-2</v>
      </c>
      <c r="J10" s="14">
        <v>1.2082610000000001E-5</v>
      </c>
      <c r="L10" s="7" t="s">
        <v>13</v>
      </c>
      <c r="M10" s="13" t="s">
        <v>7</v>
      </c>
      <c r="N10" s="42">
        <v>2.1600000000000001E-2</v>
      </c>
      <c r="O10" s="52">
        <f t="shared" si="0"/>
        <v>21.6</v>
      </c>
    </row>
    <row r="11" spans="2:15" x14ac:dyDescent="0.25">
      <c r="B11" s="7" t="s">
        <v>196</v>
      </c>
      <c r="C11" s="13" t="s">
        <v>5</v>
      </c>
      <c r="D11" s="14">
        <v>4.0813771999999998E-3</v>
      </c>
      <c r="E11" s="14">
        <v>4.0813771999999999E-6</v>
      </c>
      <c r="G11" s="7" t="s">
        <v>165</v>
      </c>
      <c r="H11" s="13" t="s">
        <v>5</v>
      </c>
      <c r="I11" s="14">
        <v>1.2082610000000001E-2</v>
      </c>
      <c r="J11" s="14">
        <v>1.2082610000000001E-5</v>
      </c>
      <c r="L11" s="7" t="s">
        <v>14</v>
      </c>
      <c r="M11" s="13" t="s">
        <v>7</v>
      </c>
      <c r="N11" s="42">
        <v>0.16400000000000001</v>
      </c>
      <c r="O11" s="52">
        <f t="shared" si="0"/>
        <v>164</v>
      </c>
    </row>
    <row r="12" spans="2:15" x14ac:dyDescent="0.25">
      <c r="B12" s="7" t="s">
        <v>197</v>
      </c>
      <c r="C12" s="13" t="s">
        <v>5</v>
      </c>
      <c r="D12" s="14">
        <v>0.15153916000000001</v>
      </c>
      <c r="E12" s="14">
        <v>1.5153916E-4</v>
      </c>
      <c r="G12" s="7" t="s">
        <v>166</v>
      </c>
      <c r="H12" s="13" t="s">
        <v>5</v>
      </c>
      <c r="I12" s="14">
        <v>1.2082610000000001E-2</v>
      </c>
      <c r="J12" s="14">
        <v>1.2082610000000001E-5</v>
      </c>
      <c r="L12" s="7" t="s">
        <v>15</v>
      </c>
      <c r="M12" s="13" t="s">
        <v>7</v>
      </c>
      <c r="N12" s="42">
        <v>4.8399999999999997E-3</v>
      </c>
      <c r="O12" s="52">
        <f t="shared" si="0"/>
        <v>4.84</v>
      </c>
    </row>
    <row r="13" spans="2:15" x14ac:dyDescent="0.25">
      <c r="B13" s="7" t="s">
        <v>198</v>
      </c>
      <c r="C13" s="13" t="s">
        <v>5</v>
      </c>
      <c r="D13" s="14">
        <v>2.386989E-3</v>
      </c>
      <c r="E13" s="14">
        <v>2.3869890000000001E-6</v>
      </c>
      <c r="G13" s="7" t="s">
        <v>167</v>
      </c>
      <c r="H13" s="13" t="s">
        <v>5</v>
      </c>
      <c r="I13" s="14">
        <v>6.3849070999999993E-2</v>
      </c>
      <c r="J13" s="14">
        <v>6.3849070999999992E-5</v>
      </c>
      <c r="L13" s="7" t="s">
        <v>16</v>
      </c>
      <c r="M13" s="13" t="s">
        <v>7</v>
      </c>
      <c r="N13" s="42">
        <v>3.6</v>
      </c>
      <c r="O13" s="52">
        <f t="shared" si="0"/>
        <v>3600</v>
      </c>
    </row>
    <row r="14" spans="2:15" x14ac:dyDescent="0.25">
      <c r="B14" s="7" t="s">
        <v>199</v>
      </c>
      <c r="C14" s="13" t="s">
        <v>5</v>
      </c>
      <c r="D14" s="14">
        <v>1.8270074000000001</v>
      </c>
      <c r="E14" s="14">
        <v>1.8270074E-3</v>
      </c>
      <c r="G14" s="7" t="s">
        <v>168</v>
      </c>
      <c r="H14" s="13" t="s">
        <v>5</v>
      </c>
      <c r="I14" s="14">
        <v>2.1579893999999999</v>
      </c>
      <c r="J14" s="14">
        <v>2.1579894000000001E-3</v>
      </c>
      <c r="L14" s="7" t="s">
        <v>17</v>
      </c>
      <c r="M14" s="13" t="s">
        <v>7</v>
      </c>
      <c r="N14" s="42">
        <v>14.6</v>
      </c>
      <c r="O14" s="52">
        <f t="shared" si="0"/>
        <v>14600</v>
      </c>
    </row>
    <row r="15" spans="2:15" x14ac:dyDescent="0.25">
      <c r="B15" s="7" t="s">
        <v>200</v>
      </c>
      <c r="C15" s="13" t="s">
        <v>5</v>
      </c>
      <c r="D15" s="14">
        <v>0.35956353000000002</v>
      </c>
      <c r="E15" s="14">
        <v>3.5956353000000002E-4</v>
      </c>
      <c r="G15" s="7" t="s">
        <v>169</v>
      </c>
      <c r="H15" s="13" t="s">
        <v>5</v>
      </c>
      <c r="I15" s="14">
        <v>0.20277992</v>
      </c>
      <c r="J15" s="14">
        <v>2.0277992E-4</v>
      </c>
      <c r="L15" s="7" t="s">
        <v>18</v>
      </c>
      <c r="M15" s="13" t="s">
        <v>7</v>
      </c>
      <c r="N15" s="42">
        <v>1.35</v>
      </c>
      <c r="O15" s="52">
        <f t="shared" si="0"/>
        <v>1350</v>
      </c>
    </row>
    <row r="16" spans="2:15" x14ac:dyDescent="0.25">
      <c r="B16" s="7" t="s">
        <v>201</v>
      </c>
      <c r="C16" s="13" t="s">
        <v>5</v>
      </c>
      <c r="D16" s="14">
        <v>2.6102186999999999E-3</v>
      </c>
      <c r="E16" s="14">
        <v>2.6102187000000001E-6</v>
      </c>
      <c r="G16" s="7" t="s">
        <v>170</v>
      </c>
      <c r="H16" s="13" t="s">
        <v>5</v>
      </c>
      <c r="I16" s="14">
        <v>2.3474921999999999E-2</v>
      </c>
      <c r="J16" s="14">
        <v>2.3474921999999998E-5</v>
      </c>
      <c r="L16" s="7" t="s">
        <v>19</v>
      </c>
      <c r="M16" s="13" t="s">
        <v>7</v>
      </c>
      <c r="N16" s="42">
        <v>1.5</v>
      </c>
      <c r="O16" s="52">
        <f t="shared" si="0"/>
        <v>1500</v>
      </c>
    </row>
    <row r="17" spans="2:15" x14ac:dyDescent="0.25">
      <c r="B17" s="7" t="s">
        <v>202</v>
      </c>
      <c r="C17" s="13" t="s">
        <v>5</v>
      </c>
      <c r="D17" s="14">
        <v>1.2743956999999999</v>
      </c>
      <c r="E17" s="14">
        <v>1.2743956999999998E-3</v>
      </c>
      <c r="G17" s="7" t="s">
        <v>171</v>
      </c>
      <c r="H17" s="13" t="s">
        <v>5</v>
      </c>
      <c r="I17" s="14">
        <v>0.53052474999999999</v>
      </c>
      <c r="J17" s="14">
        <v>5.3052475000000003E-4</v>
      </c>
      <c r="L17" s="7" t="s">
        <v>20</v>
      </c>
      <c r="M17" s="13" t="s">
        <v>7</v>
      </c>
      <c r="N17" s="42">
        <v>8.69</v>
      </c>
      <c r="O17" s="52">
        <f t="shared" si="0"/>
        <v>8690</v>
      </c>
    </row>
    <row r="18" spans="2:15" x14ac:dyDescent="0.25">
      <c r="B18" s="7" t="s">
        <v>203</v>
      </c>
      <c r="C18" s="13" t="s">
        <v>5</v>
      </c>
      <c r="D18" s="14">
        <v>1.1775175</v>
      </c>
      <c r="E18" s="14">
        <v>1.1775175000000001E-3</v>
      </c>
      <c r="G18" s="7" t="s">
        <v>172</v>
      </c>
      <c r="H18" s="13" t="s">
        <v>5</v>
      </c>
      <c r="I18" s="14">
        <v>0.29422073999999998</v>
      </c>
      <c r="J18" s="14">
        <v>2.9422073999999996E-4</v>
      </c>
      <c r="L18" s="7" t="s">
        <v>21</v>
      </c>
      <c r="M18" s="13" t="s">
        <v>7</v>
      </c>
      <c r="N18" s="42">
        <v>0.78700000000000003</v>
      </c>
      <c r="O18" s="52">
        <f t="shared" si="0"/>
        <v>787</v>
      </c>
    </row>
    <row r="19" spans="2:15" x14ac:dyDescent="0.25">
      <c r="B19" s="7" t="s">
        <v>204</v>
      </c>
      <c r="C19" s="13" t="s">
        <v>5</v>
      </c>
      <c r="D19" s="14">
        <v>9.4476896000000004</v>
      </c>
      <c r="E19" s="14">
        <v>9.4476895999999998E-3</v>
      </c>
      <c r="G19" s="7" t="s">
        <v>173</v>
      </c>
      <c r="H19" s="13" t="s">
        <v>5</v>
      </c>
      <c r="I19" s="14">
        <v>4.2477261000000002E-2</v>
      </c>
      <c r="J19" s="14">
        <v>4.2477261000000001E-5</v>
      </c>
      <c r="L19" s="7" t="s">
        <v>22</v>
      </c>
      <c r="M19" s="13" t="s">
        <v>7</v>
      </c>
      <c r="N19" s="42">
        <v>0.77100000000000002</v>
      </c>
      <c r="O19" s="52">
        <f t="shared" si="0"/>
        <v>771</v>
      </c>
    </row>
    <row r="20" spans="2:15" x14ac:dyDescent="0.25">
      <c r="B20" s="7" t="s">
        <v>205</v>
      </c>
      <c r="C20" s="13" t="s">
        <v>5</v>
      </c>
      <c r="D20" s="14">
        <v>11.006837000000001</v>
      </c>
      <c r="E20" s="14">
        <v>1.1006837E-2</v>
      </c>
      <c r="G20" s="7" t="s">
        <v>174</v>
      </c>
      <c r="H20" s="13" t="s">
        <v>5</v>
      </c>
      <c r="I20" s="14">
        <v>1.2068528000000001</v>
      </c>
      <c r="J20" s="14">
        <v>1.2068528000000001E-3</v>
      </c>
      <c r="L20" s="7" t="s">
        <v>23</v>
      </c>
      <c r="M20" s="13" t="s">
        <v>7</v>
      </c>
      <c r="N20" s="42">
        <v>0.13500000000000001</v>
      </c>
      <c r="O20" s="52">
        <f t="shared" si="0"/>
        <v>135</v>
      </c>
    </row>
    <row r="21" spans="2:15" x14ac:dyDescent="0.25">
      <c r="B21" s="7" t="s">
        <v>206</v>
      </c>
      <c r="C21" s="13" t="s">
        <v>5</v>
      </c>
      <c r="D21" s="14">
        <v>27.094812999999998</v>
      </c>
      <c r="E21" s="14">
        <v>2.7094812999999999E-2</v>
      </c>
      <c r="G21" s="7" t="s">
        <v>175</v>
      </c>
      <c r="H21" s="13" t="s">
        <v>5</v>
      </c>
      <c r="I21" s="14">
        <v>1.6142396000000001</v>
      </c>
      <c r="J21" s="14">
        <v>1.6142396000000002E-3</v>
      </c>
      <c r="L21" s="7" t="s">
        <v>24</v>
      </c>
      <c r="M21" s="13" t="s">
        <v>7</v>
      </c>
      <c r="N21" s="42">
        <v>1.6</v>
      </c>
      <c r="O21" s="52">
        <f t="shared" si="0"/>
        <v>1600</v>
      </c>
    </row>
    <row r="22" spans="2:15" x14ac:dyDescent="0.25">
      <c r="B22" s="7" t="s">
        <v>207</v>
      </c>
      <c r="C22" s="13" t="s">
        <v>25</v>
      </c>
      <c r="D22" s="14">
        <v>2.1281819</v>
      </c>
      <c r="E22" s="14">
        <v>2.1281819000000001E-3</v>
      </c>
      <c r="G22" s="7" t="s">
        <v>176</v>
      </c>
      <c r="H22" s="13" t="s">
        <v>5</v>
      </c>
      <c r="I22" s="14">
        <v>0.60731889999999999</v>
      </c>
      <c r="J22" s="14">
        <v>6.0731890000000001E-4</v>
      </c>
      <c r="L22" s="7" t="s">
        <v>26</v>
      </c>
      <c r="M22" s="13" t="s">
        <v>7</v>
      </c>
      <c r="N22" s="42">
        <v>9.2899999999999991</v>
      </c>
      <c r="O22" s="52">
        <f t="shared" si="0"/>
        <v>9290</v>
      </c>
    </row>
    <row r="23" spans="2:15" x14ac:dyDescent="0.25">
      <c r="B23" s="7" t="s">
        <v>208</v>
      </c>
      <c r="C23" s="13" t="s">
        <v>5</v>
      </c>
      <c r="D23" s="14">
        <v>752.28120000000001</v>
      </c>
      <c r="E23" s="14">
        <v>0.75228119999999998</v>
      </c>
      <c r="G23" s="7" t="s">
        <v>177</v>
      </c>
      <c r="H23" s="13" t="s">
        <v>5</v>
      </c>
      <c r="I23" s="14">
        <v>0.10862149</v>
      </c>
      <c r="J23" s="14">
        <v>1.0862149E-4</v>
      </c>
      <c r="L23" s="7" t="s">
        <v>27</v>
      </c>
      <c r="M23" s="13" t="s">
        <v>7</v>
      </c>
      <c r="N23" s="42">
        <v>6.0000000000000002E-6</v>
      </c>
      <c r="O23" s="52">
        <f t="shared" si="0"/>
        <v>6.0000000000000001E-3</v>
      </c>
    </row>
    <row r="24" spans="2:15" x14ac:dyDescent="0.25">
      <c r="B24" s="7" t="s">
        <v>209</v>
      </c>
      <c r="C24" s="13" t="s">
        <v>5</v>
      </c>
      <c r="D24" s="14">
        <v>42.342753999999999</v>
      </c>
      <c r="E24" s="14">
        <v>4.2342753999999996E-2</v>
      </c>
      <c r="G24" s="7" t="s">
        <v>178</v>
      </c>
      <c r="H24" s="13" t="s">
        <v>9</v>
      </c>
      <c r="I24" s="14">
        <v>12.412641000000001</v>
      </c>
      <c r="J24" s="14">
        <v>1.2412641E-2</v>
      </c>
      <c r="L24" s="7" t="s">
        <v>28</v>
      </c>
      <c r="M24" s="13" t="s">
        <v>7</v>
      </c>
      <c r="N24" s="42">
        <v>3.0000000000000001E-3</v>
      </c>
      <c r="O24" s="52">
        <f t="shared" si="0"/>
        <v>3</v>
      </c>
    </row>
    <row r="25" spans="2:15" x14ac:dyDescent="0.25">
      <c r="B25" s="7" t="s">
        <v>210</v>
      </c>
      <c r="C25" s="13" t="s">
        <v>5</v>
      </c>
      <c r="D25" s="14">
        <v>180.21512000000001</v>
      </c>
      <c r="E25" s="14">
        <v>0.18021512000000001</v>
      </c>
      <c r="G25" s="7" t="s">
        <v>179</v>
      </c>
      <c r="H25" s="13" t="s">
        <v>5</v>
      </c>
      <c r="I25" s="14">
        <v>4.1571218E-2</v>
      </c>
      <c r="J25" s="14">
        <v>4.1571218000000002E-5</v>
      </c>
      <c r="L25" s="7" t="s">
        <v>29</v>
      </c>
      <c r="M25" s="13" t="s">
        <v>7</v>
      </c>
      <c r="N25" s="42">
        <v>5.0000000000000001E-3</v>
      </c>
      <c r="O25" s="52">
        <f t="shared" si="0"/>
        <v>5</v>
      </c>
    </row>
    <row r="26" spans="2:15" x14ac:dyDescent="0.25">
      <c r="B26" s="7" t="s">
        <v>211</v>
      </c>
      <c r="C26" s="13" t="s">
        <v>5</v>
      </c>
      <c r="D26" s="14">
        <v>0.64052399999999998</v>
      </c>
      <c r="E26" s="14">
        <v>6.4052399999999995E-4</v>
      </c>
      <c r="G26" s="7" t="s">
        <v>180</v>
      </c>
      <c r="H26" s="13" t="s">
        <v>5</v>
      </c>
      <c r="I26" s="14">
        <v>1.2082610000000001E-2</v>
      </c>
      <c r="J26" s="14">
        <v>1.2082610000000001E-5</v>
      </c>
      <c r="L26" s="7" t="s">
        <v>30</v>
      </c>
      <c r="M26" s="13" t="s">
        <v>7</v>
      </c>
      <c r="N26" s="42">
        <v>5.0000000000000001E-3</v>
      </c>
      <c r="O26" s="52">
        <f t="shared" si="0"/>
        <v>5</v>
      </c>
    </row>
    <row r="27" spans="2:15" x14ac:dyDescent="0.25">
      <c r="B27" s="7" t="s">
        <v>212</v>
      </c>
      <c r="C27" s="13" t="s">
        <v>31</v>
      </c>
      <c r="D27" s="14">
        <v>5.3672658000000002</v>
      </c>
      <c r="E27" s="14">
        <v>5.3672657999999998E-3</v>
      </c>
      <c r="G27" s="7" t="s">
        <v>181</v>
      </c>
      <c r="H27" s="13" t="s">
        <v>5</v>
      </c>
      <c r="I27" s="14">
        <v>1.8416371000000001E-2</v>
      </c>
      <c r="J27" s="14">
        <v>1.8416370999999999E-5</v>
      </c>
      <c r="L27" s="7" t="s">
        <v>32</v>
      </c>
      <c r="M27" s="13" t="s">
        <v>7</v>
      </c>
      <c r="N27" s="42">
        <v>5.9999999999999995E-5</v>
      </c>
      <c r="O27" s="52">
        <f t="shared" si="0"/>
        <v>0.06</v>
      </c>
    </row>
    <row r="28" spans="2:15" x14ac:dyDescent="0.25">
      <c r="B28" s="7" t="s">
        <v>213</v>
      </c>
      <c r="C28" s="13" t="s">
        <v>5</v>
      </c>
      <c r="D28" s="14">
        <v>0.77879721999999996</v>
      </c>
      <c r="E28" s="14">
        <v>7.7879722000000001E-4</v>
      </c>
      <c r="G28" s="40" t="s">
        <v>182</v>
      </c>
      <c r="H28" s="25" t="s">
        <v>5</v>
      </c>
      <c r="I28" s="41">
        <v>4.7543258000000002</v>
      </c>
      <c r="J28" s="41">
        <v>4.7543258000000005E-3</v>
      </c>
      <c r="L28" s="7" t="s">
        <v>33</v>
      </c>
      <c r="M28" s="13" t="s">
        <v>7</v>
      </c>
      <c r="N28" s="42">
        <v>1E-3</v>
      </c>
      <c r="O28" s="52">
        <f t="shared" si="0"/>
        <v>1</v>
      </c>
    </row>
    <row r="29" spans="2:15" ht="15" customHeight="1" x14ac:dyDescent="0.25">
      <c r="B29" s="7" t="s">
        <v>214</v>
      </c>
      <c r="C29" s="13" t="s">
        <v>5</v>
      </c>
      <c r="D29" s="14">
        <v>0.83782199999999996</v>
      </c>
      <c r="E29" s="14">
        <v>8.37822E-4</v>
      </c>
      <c r="G29" s="40" t="s">
        <v>183</v>
      </c>
      <c r="H29" s="25" t="s">
        <v>5</v>
      </c>
      <c r="I29" s="41">
        <v>1.2082610000000001E-2</v>
      </c>
      <c r="J29" s="41">
        <v>1.2082610000000001E-5</v>
      </c>
      <c r="L29" s="7" t="s">
        <v>157</v>
      </c>
      <c r="M29" s="13" t="s">
        <v>7</v>
      </c>
      <c r="N29" s="42">
        <v>2.7900000000000001E-2</v>
      </c>
      <c r="O29" s="52">
        <f t="shared" si="0"/>
        <v>27.900000000000002</v>
      </c>
    </row>
    <row r="30" spans="2:15" x14ac:dyDescent="0.25">
      <c r="B30" s="7" t="s">
        <v>215</v>
      </c>
      <c r="C30" s="13" t="s">
        <v>5</v>
      </c>
      <c r="D30" s="14">
        <v>0.95531851999999995</v>
      </c>
      <c r="E30" s="14">
        <v>9.553185199999999E-4</v>
      </c>
      <c r="G30" s="40" t="s">
        <v>184</v>
      </c>
      <c r="H30" s="25" t="s">
        <v>5</v>
      </c>
      <c r="I30" s="41">
        <v>1.2082610000000001E-2</v>
      </c>
      <c r="J30" s="41">
        <v>1.2082610000000001E-5</v>
      </c>
      <c r="L30" s="7" t="s">
        <v>158</v>
      </c>
      <c r="M30" s="13" t="s">
        <v>7</v>
      </c>
      <c r="N30" s="42">
        <v>0.27300000000000002</v>
      </c>
      <c r="O30" s="52">
        <f t="shared" si="0"/>
        <v>273</v>
      </c>
    </row>
    <row r="31" spans="2:15" ht="16.5" customHeight="1" x14ac:dyDescent="0.25">
      <c r="B31" s="7" t="s">
        <v>216</v>
      </c>
      <c r="C31" s="13" t="s">
        <v>9</v>
      </c>
      <c r="D31" s="14">
        <v>420.45118000000002</v>
      </c>
      <c r="E31" s="14">
        <v>0.42045118000000004</v>
      </c>
      <c r="G31" s="40" t="s">
        <v>185</v>
      </c>
      <c r="H31" s="25" t="s">
        <v>5</v>
      </c>
      <c r="I31" s="41">
        <v>1.2082610000000001E-2</v>
      </c>
      <c r="J31" s="41">
        <v>1.2082610000000001E-5</v>
      </c>
      <c r="L31" s="7" t="s">
        <v>34</v>
      </c>
      <c r="M31" s="13" t="s">
        <v>7</v>
      </c>
      <c r="N31" s="42">
        <v>24.3</v>
      </c>
      <c r="O31" s="52">
        <f t="shared" si="0"/>
        <v>24300</v>
      </c>
    </row>
    <row r="32" spans="2:15" ht="17.25" customHeight="1" x14ac:dyDescent="0.25">
      <c r="B32" s="7" t="s">
        <v>217</v>
      </c>
      <c r="C32" s="13" t="s">
        <v>9</v>
      </c>
      <c r="D32" s="14">
        <v>194.66407000000001</v>
      </c>
      <c r="E32" s="14">
        <v>0.19466407000000002</v>
      </c>
      <c r="G32" s="40" t="s">
        <v>186</v>
      </c>
      <c r="H32" s="25" t="s">
        <v>5</v>
      </c>
      <c r="I32" s="41">
        <v>1.2082610000000001E-2</v>
      </c>
      <c r="J32" s="41">
        <v>1.2082610000000001E-5</v>
      </c>
      <c r="L32" s="7" t="s">
        <v>35</v>
      </c>
      <c r="M32" s="13" t="s">
        <v>7</v>
      </c>
      <c r="N32" s="42">
        <v>2.262</v>
      </c>
      <c r="O32" s="52">
        <f t="shared" si="0"/>
        <v>2262</v>
      </c>
    </row>
    <row r="33" spans="2:15" ht="17.25" customHeight="1" x14ac:dyDescent="0.25">
      <c r="B33" s="7" t="s">
        <v>218</v>
      </c>
      <c r="C33" s="13" t="s">
        <v>9</v>
      </c>
      <c r="D33" s="14">
        <v>190.18534</v>
      </c>
      <c r="E33" s="14">
        <v>0.19018534000000001</v>
      </c>
      <c r="G33" s="40" t="s">
        <v>187</v>
      </c>
      <c r="H33" s="25" t="s">
        <v>5</v>
      </c>
      <c r="I33" s="41">
        <v>2.3474921999999999E-2</v>
      </c>
      <c r="J33" s="41">
        <v>2.3474921999999998E-5</v>
      </c>
      <c r="L33" s="7" t="s">
        <v>36</v>
      </c>
      <c r="M33" s="13" t="s">
        <v>7</v>
      </c>
      <c r="N33" s="42">
        <v>3.0009999999999999</v>
      </c>
      <c r="O33" s="52">
        <f t="shared" si="0"/>
        <v>3001</v>
      </c>
    </row>
    <row r="34" spans="2:15" ht="17.25" customHeight="1" x14ac:dyDescent="0.25">
      <c r="B34" s="7" t="s">
        <v>219</v>
      </c>
      <c r="C34" s="13" t="s">
        <v>9</v>
      </c>
      <c r="D34" s="14">
        <v>291.79806000000002</v>
      </c>
      <c r="E34" s="14">
        <v>0.29179806000000003</v>
      </c>
      <c r="G34" s="40" t="s">
        <v>188</v>
      </c>
      <c r="H34" s="25" t="s">
        <v>5</v>
      </c>
      <c r="I34" s="41">
        <v>2.3474921999999999E-2</v>
      </c>
      <c r="J34" s="41">
        <v>2.3474921999999998E-5</v>
      </c>
      <c r="L34" s="7" t="s">
        <v>37</v>
      </c>
      <c r="M34" s="13" t="s">
        <v>7</v>
      </c>
      <c r="N34" s="42">
        <v>1.9079999999999999</v>
      </c>
      <c r="O34" s="52">
        <f t="shared" si="0"/>
        <v>1908</v>
      </c>
    </row>
    <row r="35" spans="2:15" ht="17.25" customHeight="1" x14ac:dyDescent="0.25">
      <c r="B35" s="7" t="s">
        <v>220</v>
      </c>
      <c r="C35" s="13" t="s">
        <v>9</v>
      </c>
      <c r="D35" s="14">
        <v>79.041799999999995</v>
      </c>
      <c r="E35" s="14">
        <v>7.9041799999999995E-2</v>
      </c>
      <c r="G35" s="40" t="s">
        <v>189</v>
      </c>
      <c r="H35" s="25" t="s">
        <v>5</v>
      </c>
      <c r="I35" s="41">
        <v>2.9327275999999999E-2</v>
      </c>
      <c r="J35" s="41">
        <v>2.9327276000000001E-5</v>
      </c>
      <c r="L35" s="7" t="s">
        <v>38</v>
      </c>
      <c r="M35" s="13" t="s">
        <v>7</v>
      </c>
      <c r="N35" s="42">
        <v>1.9650000000000001</v>
      </c>
      <c r="O35" s="52">
        <f t="shared" si="0"/>
        <v>1965</v>
      </c>
    </row>
    <row r="36" spans="2:15" ht="17.25" customHeight="1" x14ac:dyDescent="0.25">
      <c r="B36" s="7" t="s">
        <v>221</v>
      </c>
      <c r="C36" s="13" t="s">
        <v>9</v>
      </c>
      <c r="D36" s="14">
        <v>61.448901999999997</v>
      </c>
      <c r="E36" s="14">
        <v>6.1448902E-2</v>
      </c>
      <c r="L36" s="7" t="s">
        <v>39</v>
      </c>
      <c r="M36" s="13" t="s">
        <v>7</v>
      </c>
      <c r="N36" s="42">
        <v>2.2559999999999998</v>
      </c>
      <c r="O36" s="52">
        <f t="shared" si="0"/>
        <v>2256</v>
      </c>
    </row>
    <row r="37" spans="2:15" ht="17.25" customHeight="1" x14ac:dyDescent="0.25">
      <c r="B37" s="7" t="s">
        <v>222</v>
      </c>
      <c r="C37" s="13" t="s">
        <v>9</v>
      </c>
      <c r="D37" s="14">
        <v>139.28837999999999</v>
      </c>
      <c r="E37" s="14">
        <v>0.13928837999999999</v>
      </c>
      <c r="G37" s="205" t="s">
        <v>150</v>
      </c>
      <c r="H37" s="206"/>
      <c r="I37" s="206"/>
      <c r="J37" s="206"/>
      <c r="L37" s="7" t="s">
        <v>40</v>
      </c>
      <c r="M37" s="13" t="s">
        <v>7</v>
      </c>
      <c r="N37" s="42">
        <v>2.4039999999999999</v>
      </c>
      <c r="O37" s="52">
        <f t="shared" si="0"/>
        <v>2404</v>
      </c>
    </row>
    <row r="38" spans="2:15" ht="15" customHeight="1" x14ac:dyDescent="0.25">
      <c r="B38" s="7" t="s">
        <v>223</v>
      </c>
      <c r="C38" s="13" t="s">
        <v>5</v>
      </c>
      <c r="D38" s="14">
        <v>1.9939817</v>
      </c>
      <c r="E38" s="14">
        <v>1.9939816999999999E-3</v>
      </c>
      <c r="G38" s="206"/>
      <c r="H38" s="206"/>
      <c r="I38" s="206"/>
      <c r="J38" s="206"/>
      <c r="L38" s="7" t="s">
        <v>41</v>
      </c>
      <c r="M38" s="13" t="s">
        <v>7</v>
      </c>
      <c r="N38" s="42">
        <v>2.1829999999999998</v>
      </c>
      <c r="O38" s="52">
        <f t="shared" si="0"/>
        <v>2183</v>
      </c>
    </row>
    <row r="39" spans="2:15" x14ac:dyDescent="0.25">
      <c r="B39" s="7" t="s">
        <v>224</v>
      </c>
      <c r="C39" s="13" t="s">
        <v>5</v>
      </c>
      <c r="D39" s="14">
        <v>0.50736594000000002</v>
      </c>
      <c r="E39" s="14">
        <v>5.0736594E-4</v>
      </c>
      <c r="G39" s="206"/>
      <c r="H39" s="206"/>
      <c r="I39" s="206"/>
      <c r="J39" s="206"/>
      <c r="L39" s="7" t="s">
        <v>42</v>
      </c>
      <c r="M39" s="13" t="s">
        <v>7</v>
      </c>
      <c r="N39" s="42">
        <v>2.508</v>
      </c>
      <c r="O39" s="52">
        <f t="shared" si="0"/>
        <v>2508</v>
      </c>
    </row>
    <row r="40" spans="2:15" x14ac:dyDescent="0.25">
      <c r="B40" s="7" t="s">
        <v>225</v>
      </c>
      <c r="C40" s="13" t="s">
        <v>5</v>
      </c>
      <c r="D40" s="14">
        <v>0.77801149000000003</v>
      </c>
      <c r="E40" s="14">
        <v>7.7801149E-4</v>
      </c>
      <c r="L40" s="7" t="s">
        <v>43</v>
      </c>
      <c r="M40" s="13" t="s">
        <v>7</v>
      </c>
      <c r="N40" s="42">
        <v>3.2349999999999999</v>
      </c>
      <c r="O40" s="52">
        <f t="shared" si="0"/>
        <v>3235</v>
      </c>
    </row>
    <row r="41" spans="2:15" x14ac:dyDescent="0.25">
      <c r="B41" s="7" t="s">
        <v>226</v>
      </c>
      <c r="C41" s="13" t="s">
        <v>5</v>
      </c>
      <c r="D41" s="14">
        <v>2.6894453</v>
      </c>
      <c r="E41" s="14">
        <v>2.6894453E-3</v>
      </c>
      <c r="L41" s="7" t="s">
        <v>44</v>
      </c>
      <c r="M41" s="13" t="s">
        <v>7</v>
      </c>
      <c r="N41" s="42">
        <v>3.359</v>
      </c>
      <c r="O41" s="52">
        <f t="shared" si="0"/>
        <v>3359</v>
      </c>
    </row>
    <row r="42" spans="2:15" x14ac:dyDescent="0.25">
      <c r="B42" s="7" t="s">
        <v>227</v>
      </c>
      <c r="C42" s="13" t="s">
        <v>5</v>
      </c>
      <c r="D42" s="14">
        <v>8.412547</v>
      </c>
      <c r="E42" s="14">
        <v>8.4125469999999994E-3</v>
      </c>
      <c r="L42" s="7" t="s">
        <v>45</v>
      </c>
      <c r="M42" s="13" t="s">
        <v>7</v>
      </c>
      <c r="N42" s="42">
        <v>2.9169999999999998</v>
      </c>
      <c r="O42" s="52">
        <f t="shared" si="0"/>
        <v>2917</v>
      </c>
    </row>
    <row r="43" spans="2:15" x14ac:dyDescent="0.25">
      <c r="B43" s="7" t="s">
        <v>228</v>
      </c>
      <c r="C43" s="13" t="s">
        <v>5</v>
      </c>
      <c r="D43" s="14">
        <v>1.5307751000000001</v>
      </c>
      <c r="E43" s="14">
        <v>1.5307751000000001E-3</v>
      </c>
      <c r="L43" s="7" t="s">
        <v>46</v>
      </c>
      <c r="M43" s="13" t="s">
        <v>7</v>
      </c>
      <c r="N43" s="42">
        <v>2.6080000000000001</v>
      </c>
      <c r="O43" s="52">
        <f t="shared" si="0"/>
        <v>2608</v>
      </c>
    </row>
    <row r="44" spans="2:15" x14ac:dyDescent="0.25">
      <c r="B44" s="7" t="s">
        <v>229</v>
      </c>
      <c r="C44" s="13" t="s">
        <v>5</v>
      </c>
      <c r="D44" s="14">
        <v>1.8009318000000001</v>
      </c>
      <c r="E44" s="14">
        <v>1.8009318E-3</v>
      </c>
      <c r="L44" s="7" t="s">
        <v>47</v>
      </c>
      <c r="M44" s="13" t="s">
        <v>7</v>
      </c>
      <c r="N44" s="42">
        <v>1.6140000000000001</v>
      </c>
      <c r="O44" s="52">
        <f t="shared" si="0"/>
        <v>1614</v>
      </c>
    </row>
    <row r="45" spans="2:15" x14ac:dyDescent="0.25">
      <c r="B45" s="7" t="s">
        <v>230</v>
      </c>
      <c r="C45" s="13" t="s">
        <v>5</v>
      </c>
      <c r="D45" s="14">
        <v>1.4401132999999999</v>
      </c>
      <c r="E45" s="14">
        <v>1.4401132999999999E-3</v>
      </c>
      <c r="L45" s="7" t="s">
        <v>48</v>
      </c>
      <c r="M45" s="13" t="s">
        <v>7</v>
      </c>
      <c r="N45" s="42">
        <v>2.3969999999999998</v>
      </c>
      <c r="O45" s="52">
        <f t="shared" si="0"/>
        <v>2397</v>
      </c>
    </row>
    <row r="46" spans="2:15" x14ac:dyDescent="0.25">
      <c r="B46" s="7" t="s">
        <v>231</v>
      </c>
      <c r="C46" s="13" t="s">
        <v>5</v>
      </c>
      <c r="D46" s="14">
        <v>7.2664777999999997</v>
      </c>
      <c r="E46" s="14">
        <v>7.2664777999999998E-3</v>
      </c>
      <c r="L46" s="7" t="s">
        <v>49</v>
      </c>
      <c r="M46" s="13" t="s">
        <v>7</v>
      </c>
      <c r="N46" s="42">
        <v>4.0609999999999999</v>
      </c>
      <c r="O46" s="52">
        <f t="shared" si="0"/>
        <v>4061</v>
      </c>
    </row>
    <row r="47" spans="2:15" x14ac:dyDescent="0.25">
      <c r="B47" s="7" t="s">
        <v>232</v>
      </c>
      <c r="C47" s="13" t="s">
        <v>5</v>
      </c>
      <c r="D47" s="14">
        <v>1.2617168999999999</v>
      </c>
      <c r="E47" s="14">
        <v>1.2617168999999998E-3</v>
      </c>
      <c r="L47" s="7" t="s">
        <v>50</v>
      </c>
      <c r="M47" s="13" t="s">
        <v>7</v>
      </c>
      <c r="N47" s="42">
        <v>3.6539999999999999</v>
      </c>
      <c r="O47" s="52">
        <f t="shared" si="0"/>
        <v>3654</v>
      </c>
    </row>
    <row r="48" spans="2:15" x14ac:dyDescent="0.25">
      <c r="B48" s="7" t="s">
        <v>233</v>
      </c>
      <c r="C48" s="13" t="s">
        <v>5</v>
      </c>
      <c r="D48" s="14">
        <v>22818.191999999999</v>
      </c>
      <c r="E48" s="14">
        <v>22.818192</v>
      </c>
      <c r="L48" s="7" t="s">
        <v>51</v>
      </c>
      <c r="M48" s="13" t="s">
        <v>7</v>
      </c>
      <c r="N48" s="42">
        <v>1.93</v>
      </c>
      <c r="O48" s="52">
        <f t="shared" si="0"/>
        <v>1930</v>
      </c>
    </row>
    <row r="49" spans="2:15" x14ac:dyDescent="0.25">
      <c r="B49" s="7" t="s">
        <v>234</v>
      </c>
      <c r="C49" s="13" t="s">
        <v>5</v>
      </c>
      <c r="D49" s="14">
        <v>2.5338332000000001</v>
      </c>
      <c r="E49" s="14">
        <v>2.5338332000000002E-3</v>
      </c>
      <c r="L49" s="7" t="s">
        <v>52</v>
      </c>
      <c r="M49" s="13" t="s">
        <v>7</v>
      </c>
      <c r="N49" s="42">
        <v>2.4249999999999998</v>
      </c>
      <c r="O49" s="52">
        <f t="shared" si="0"/>
        <v>2425</v>
      </c>
    </row>
    <row r="50" spans="2:15" x14ac:dyDescent="0.25">
      <c r="B50" s="7" t="s">
        <v>235</v>
      </c>
      <c r="C50" s="13" t="s">
        <v>5</v>
      </c>
      <c r="D50" s="14">
        <v>0.50718317999999996</v>
      </c>
      <c r="E50" s="14">
        <v>5.0718317999999996E-4</v>
      </c>
      <c r="L50" s="7" t="s">
        <v>53</v>
      </c>
      <c r="M50" s="13" t="s">
        <v>7</v>
      </c>
      <c r="N50" s="42">
        <v>2.0419999999999998</v>
      </c>
      <c r="O50" s="52">
        <f t="shared" si="0"/>
        <v>2041.9999999999998</v>
      </c>
    </row>
    <row r="51" spans="2:15" x14ac:dyDescent="0.25">
      <c r="B51" s="7" t="s">
        <v>236</v>
      </c>
      <c r="C51" s="13" t="s">
        <v>5</v>
      </c>
      <c r="D51" s="14">
        <v>40.443038999999999</v>
      </c>
      <c r="E51" s="14">
        <v>4.0443039E-2</v>
      </c>
      <c r="L51" s="7" t="s">
        <v>54</v>
      </c>
      <c r="M51" s="13" t="s">
        <v>7</v>
      </c>
      <c r="N51" s="42">
        <v>1.504</v>
      </c>
      <c r="O51" s="52">
        <f t="shared" si="0"/>
        <v>1504</v>
      </c>
    </row>
    <row r="52" spans="2:15" x14ac:dyDescent="0.25">
      <c r="B52" s="7" t="s">
        <v>55</v>
      </c>
      <c r="C52" s="13" t="s">
        <v>5</v>
      </c>
      <c r="D52" s="14">
        <v>1.5881513</v>
      </c>
      <c r="E52" s="14">
        <v>1.5881513E-3</v>
      </c>
      <c r="L52" s="7" t="s">
        <v>56</v>
      </c>
      <c r="M52" s="13" t="s">
        <v>7</v>
      </c>
      <c r="N52" s="42">
        <v>2.2919999999999998</v>
      </c>
      <c r="O52" s="52">
        <f t="shared" si="0"/>
        <v>2292</v>
      </c>
    </row>
    <row r="53" spans="2:15" x14ac:dyDescent="0.25">
      <c r="B53" s="7" t="s">
        <v>237</v>
      </c>
      <c r="C53" s="13" t="s">
        <v>5</v>
      </c>
      <c r="D53" s="14">
        <v>263.51763</v>
      </c>
      <c r="E53" s="14">
        <v>0.26351763</v>
      </c>
      <c r="L53" s="7" t="s">
        <v>57</v>
      </c>
      <c r="M53" s="13" t="s">
        <v>7</v>
      </c>
      <c r="N53" s="42">
        <v>1.905</v>
      </c>
      <c r="O53" s="52">
        <f t="shared" si="0"/>
        <v>1905</v>
      </c>
    </row>
    <row r="54" spans="2:15" x14ac:dyDescent="0.25">
      <c r="B54" s="7" t="s">
        <v>238</v>
      </c>
      <c r="C54" s="13" t="s">
        <v>5</v>
      </c>
      <c r="D54" s="14">
        <v>3.9935082</v>
      </c>
      <c r="E54" s="14">
        <v>3.9935081999999998E-3</v>
      </c>
      <c r="L54" s="7" t="s">
        <v>58</v>
      </c>
      <c r="M54" s="13" t="s">
        <v>7</v>
      </c>
      <c r="N54" s="42">
        <v>4.7750000000000004</v>
      </c>
      <c r="O54" s="52">
        <f t="shared" si="0"/>
        <v>4775</v>
      </c>
    </row>
    <row r="55" spans="2:15" x14ac:dyDescent="0.25">
      <c r="B55" s="7" t="s">
        <v>239</v>
      </c>
      <c r="C55" s="13" t="s">
        <v>5</v>
      </c>
      <c r="D55" s="14">
        <v>3.9152920999999994</v>
      </c>
      <c r="E55" s="14">
        <v>3.9152920999999995E-3</v>
      </c>
    </row>
    <row r="56" spans="2:15" x14ac:dyDescent="0.25">
      <c r="B56" s="7" t="s">
        <v>240</v>
      </c>
      <c r="C56" s="13" t="s">
        <v>5</v>
      </c>
      <c r="D56" s="14">
        <v>4.5154813000000003</v>
      </c>
      <c r="E56" s="14">
        <v>4.5154813000000005E-3</v>
      </c>
      <c r="L56" s="9" t="s">
        <v>65</v>
      </c>
    </row>
    <row r="57" spans="2:15" x14ac:dyDescent="0.25">
      <c r="B57" s="7" t="s">
        <v>241</v>
      </c>
      <c r="C57" s="13" t="s">
        <v>5</v>
      </c>
      <c r="D57" s="14">
        <v>1.5595216000000001</v>
      </c>
      <c r="E57" s="14">
        <v>1.5595216000000001E-3</v>
      </c>
      <c r="L57" s="9"/>
    </row>
    <row r="58" spans="2:15" x14ac:dyDescent="0.25">
      <c r="B58" s="7" t="s">
        <v>242</v>
      </c>
      <c r="C58" s="13" t="s">
        <v>5</v>
      </c>
      <c r="D58" s="14">
        <v>1.9458431</v>
      </c>
      <c r="E58" s="14">
        <v>1.9458431000000001E-3</v>
      </c>
    </row>
    <row r="59" spans="2:15" x14ac:dyDescent="0.25">
      <c r="B59" s="7" t="s">
        <v>243</v>
      </c>
      <c r="C59" s="13" t="s">
        <v>5</v>
      </c>
      <c r="D59" s="14">
        <v>0.44784783</v>
      </c>
      <c r="E59" s="14">
        <v>4.4784783000000001E-4</v>
      </c>
    </row>
    <row r="60" spans="2:15" x14ac:dyDescent="0.25">
      <c r="B60" s="7" t="s">
        <v>244</v>
      </c>
      <c r="C60" s="13" t="s">
        <v>5</v>
      </c>
      <c r="D60" s="14">
        <v>9.4847722999999995</v>
      </c>
      <c r="E60" s="14">
        <v>9.4847722999999995E-3</v>
      </c>
    </row>
    <row r="61" spans="2:15" x14ac:dyDescent="0.25">
      <c r="B61" s="7" t="s">
        <v>245</v>
      </c>
      <c r="C61" s="13" t="s">
        <v>5</v>
      </c>
      <c r="D61" s="14">
        <v>43.056601000000001</v>
      </c>
      <c r="E61" s="14">
        <v>4.3056601E-2</v>
      </c>
    </row>
    <row r="62" spans="2:15" x14ac:dyDescent="0.25">
      <c r="B62" s="7" t="s">
        <v>246</v>
      </c>
      <c r="C62" s="13" t="s">
        <v>5</v>
      </c>
      <c r="D62" s="14">
        <v>1.7475635</v>
      </c>
      <c r="E62" s="14">
        <v>1.7475635000000001E-3</v>
      </c>
    </row>
    <row r="63" spans="2:15" x14ac:dyDescent="0.25">
      <c r="B63" s="7" t="s">
        <v>247</v>
      </c>
      <c r="C63" s="13" t="s">
        <v>5</v>
      </c>
      <c r="D63" s="14">
        <v>4.5402921999999997</v>
      </c>
      <c r="E63" s="14">
        <v>4.5402921999999997E-3</v>
      </c>
    </row>
    <row r="64" spans="2:15" x14ac:dyDescent="0.25">
      <c r="B64" s="7" t="s">
        <v>248</v>
      </c>
      <c r="C64" s="13" t="s">
        <v>5</v>
      </c>
      <c r="D64" s="14">
        <v>8.1594920000000002</v>
      </c>
      <c r="E64" s="14">
        <v>8.1594920000000008E-3</v>
      </c>
    </row>
    <row r="65" spans="2:5" x14ac:dyDescent="0.25">
      <c r="B65" s="7" t="s">
        <v>249</v>
      </c>
      <c r="C65" s="13" t="s">
        <v>5</v>
      </c>
      <c r="D65" s="14">
        <v>3.5610108</v>
      </c>
      <c r="E65" s="14">
        <v>3.5610108000000001E-3</v>
      </c>
    </row>
    <row r="66" spans="2:5" x14ac:dyDescent="0.25">
      <c r="B66" s="7" t="s">
        <v>250</v>
      </c>
      <c r="C66" s="13" t="s">
        <v>5</v>
      </c>
      <c r="D66" s="14">
        <v>1.5900372</v>
      </c>
      <c r="E66" s="14">
        <v>1.5900371999999999E-3</v>
      </c>
    </row>
    <row r="67" spans="2:5" x14ac:dyDescent="0.25">
      <c r="B67" s="7" t="s">
        <v>59</v>
      </c>
      <c r="C67" s="13" t="s">
        <v>5</v>
      </c>
      <c r="D67" s="14">
        <v>9.2792501000000005</v>
      </c>
      <c r="E67" s="14">
        <v>9.2792501000000006E-3</v>
      </c>
    </row>
    <row r="68" spans="2:5" x14ac:dyDescent="0.25">
      <c r="B68" s="7" t="s">
        <v>60</v>
      </c>
      <c r="C68" s="13" t="s">
        <v>5</v>
      </c>
      <c r="D68" s="14">
        <v>8.2241999000000003</v>
      </c>
      <c r="E68" s="14">
        <v>8.2241998999999996E-3</v>
      </c>
    </row>
    <row r="69" spans="2:5" x14ac:dyDescent="0.25">
      <c r="B69" s="7" t="s">
        <v>251</v>
      </c>
      <c r="C69" s="13" t="s">
        <v>5</v>
      </c>
      <c r="D69" s="14">
        <v>3.9895456999999994</v>
      </c>
      <c r="E69" s="14">
        <v>3.9895456999999995E-3</v>
      </c>
    </row>
    <row r="70" spans="2:5" x14ac:dyDescent="0.25">
      <c r="B70" s="7" t="s">
        <v>252</v>
      </c>
      <c r="C70" s="13" t="s">
        <v>5</v>
      </c>
      <c r="D70" s="14">
        <v>5.4272922000000001</v>
      </c>
      <c r="E70" s="14">
        <v>5.4272922000000003E-3</v>
      </c>
    </row>
    <row r="71" spans="2:5" x14ac:dyDescent="0.25">
      <c r="B71" s="7" t="s">
        <v>253</v>
      </c>
      <c r="C71" s="13" t="s">
        <v>5</v>
      </c>
      <c r="D71" s="14">
        <v>4.9349449999999999</v>
      </c>
      <c r="E71" s="14">
        <v>4.9349449999999996E-3</v>
      </c>
    </row>
    <row r="72" spans="2:5" x14ac:dyDescent="0.25">
      <c r="B72" s="7" t="s">
        <v>254</v>
      </c>
      <c r="C72" s="13" t="s">
        <v>5</v>
      </c>
      <c r="D72" s="14">
        <v>2.2305571999999998</v>
      </c>
      <c r="E72" s="14">
        <v>2.2305571999999998E-3</v>
      </c>
    </row>
    <row r="73" spans="2:5" x14ac:dyDescent="0.25">
      <c r="B73" s="7" t="s">
        <v>255</v>
      </c>
      <c r="C73" s="13" t="s">
        <v>5</v>
      </c>
      <c r="D73" s="14">
        <v>2.4062142</v>
      </c>
      <c r="E73" s="14">
        <v>2.4062141999999999E-3</v>
      </c>
    </row>
    <row r="74" spans="2:5" x14ac:dyDescent="0.25">
      <c r="B74" s="7" t="s">
        <v>256</v>
      </c>
      <c r="C74" s="13" t="s">
        <v>5</v>
      </c>
      <c r="D74" s="14">
        <v>1.9048125</v>
      </c>
      <c r="E74" s="14">
        <v>1.9048125E-3</v>
      </c>
    </row>
    <row r="75" spans="2:5" x14ac:dyDescent="0.25">
      <c r="B75" s="7" t="s">
        <v>257</v>
      </c>
      <c r="C75" s="13" t="s">
        <v>5</v>
      </c>
      <c r="D75" s="14">
        <v>1.7672806999999999</v>
      </c>
      <c r="E75" s="14">
        <v>1.7672807E-3</v>
      </c>
    </row>
    <row r="76" spans="2:5" x14ac:dyDescent="0.25">
      <c r="B76" s="7" t="s">
        <v>258</v>
      </c>
      <c r="C76" s="13" t="s">
        <v>5</v>
      </c>
      <c r="D76" s="14">
        <v>0.24519914000000001</v>
      </c>
      <c r="E76" s="14">
        <v>2.4519914000000002E-4</v>
      </c>
    </row>
    <row r="77" spans="2:5" x14ac:dyDescent="0.25">
      <c r="B77" s="7" t="s">
        <v>259</v>
      </c>
      <c r="C77" s="13" t="s">
        <v>5</v>
      </c>
      <c r="D77" s="14">
        <v>2.2458119000000001</v>
      </c>
      <c r="E77" s="14">
        <v>2.2458119000000002E-3</v>
      </c>
    </row>
    <row r="78" spans="2:5" x14ac:dyDescent="0.25">
      <c r="B78" s="7" t="s">
        <v>260</v>
      </c>
      <c r="C78" s="13" t="s">
        <v>5</v>
      </c>
      <c r="D78" s="14">
        <v>3.6567075999999998</v>
      </c>
      <c r="E78" s="14">
        <v>3.6567075999999997E-3</v>
      </c>
    </row>
    <row r="79" spans="2:5" x14ac:dyDescent="0.25">
      <c r="B79" s="7" t="s">
        <v>261</v>
      </c>
      <c r="C79" s="13" t="s">
        <v>5</v>
      </c>
      <c r="D79" s="14">
        <v>5.9112891999999997</v>
      </c>
      <c r="E79" s="14">
        <v>5.9112891999999993E-3</v>
      </c>
    </row>
    <row r="80" spans="2:5" x14ac:dyDescent="0.25">
      <c r="B80" s="7" t="s">
        <v>262</v>
      </c>
      <c r="C80" s="13" t="s">
        <v>5</v>
      </c>
      <c r="D80" s="14">
        <v>2.1339096</v>
      </c>
      <c r="E80" s="14">
        <v>2.1339096E-3</v>
      </c>
    </row>
    <row r="81" spans="2:5" x14ac:dyDescent="0.25">
      <c r="B81" s="7" t="s">
        <v>263</v>
      </c>
      <c r="C81" s="13" t="s">
        <v>5</v>
      </c>
      <c r="D81" s="14">
        <v>4.2209348000000002</v>
      </c>
      <c r="E81" s="14">
        <v>4.2209348000000002E-3</v>
      </c>
    </row>
    <row r="82" spans="2:5" x14ac:dyDescent="0.25">
      <c r="B82" s="7" t="s">
        <v>264</v>
      </c>
      <c r="C82" s="13" t="s">
        <v>5</v>
      </c>
      <c r="D82" s="14">
        <v>2.5368832000000001</v>
      </c>
      <c r="E82" s="14">
        <v>2.5368832000000003E-3</v>
      </c>
    </row>
    <row r="83" spans="2:5" x14ac:dyDescent="0.25">
      <c r="B83" s="7" t="s">
        <v>265</v>
      </c>
      <c r="C83" s="13" t="s">
        <v>5</v>
      </c>
      <c r="D83" s="14">
        <v>2.0092574999999999</v>
      </c>
      <c r="E83" s="14">
        <v>2.0092574999999997E-3</v>
      </c>
    </row>
    <row r="84" spans="2:5" x14ac:dyDescent="0.25">
      <c r="B84" s="7" t="s">
        <v>266</v>
      </c>
      <c r="C84" s="13" t="s">
        <v>5</v>
      </c>
      <c r="D84" s="14">
        <v>2.0458270999999999</v>
      </c>
      <c r="E84" s="14">
        <v>2.0458271000000001E-3</v>
      </c>
    </row>
    <row r="85" spans="2:5" x14ac:dyDescent="0.25">
      <c r="B85" s="7" t="s">
        <v>267</v>
      </c>
      <c r="C85" s="13" t="s">
        <v>5</v>
      </c>
      <c r="D85" s="14">
        <v>3.7357214000000001</v>
      </c>
      <c r="E85" s="14">
        <v>3.7357214000000001E-3</v>
      </c>
    </row>
    <row r="86" spans="2:5" x14ac:dyDescent="0.25">
      <c r="B86" s="7" t="s">
        <v>61</v>
      </c>
      <c r="C86" s="13" t="s">
        <v>5</v>
      </c>
      <c r="D86" s="14">
        <v>4.8576933000000002</v>
      </c>
      <c r="E86" s="14">
        <v>4.8576933000000003E-3</v>
      </c>
    </row>
    <row r="87" spans="2:5" x14ac:dyDescent="0.25">
      <c r="B87" s="7" t="s">
        <v>268</v>
      </c>
      <c r="C87" s="13" t="s">
        <v>5</v>
      </c>
      <c r="D87" s="14">
        <v>4.8780912000000001</v>
      </c>
      <c r="E87" s="14">
        <v>4.8780912000000003E-3</v>
      </c>
    </row>
    <row r="88" spans="2:5" x14ac:dyDescent="0.25">
      <c r="B88" s="7" t="s">
        <v>269</v>
      </c>
      <c r="C88" s="13" t="s">
        <v>5</v>
      </c>
      <c r="D88" s="14">
        <v>0.93043412999999997</v>
      </c>
      <c r="E88" s="14">
        <v>9.3043412999999997E-4</v>
      </c>
    </row>
    <row r="89" spans="2:5" x14ac:dyDescent="0.25">
      <c r="B89" s="7" t="s">
        <v>270</v>
      </c>
      <c r="C89" s="13" t="s">
        <v>5</v>
      </c>
      <c r="D89" s="14">
        <v>0.63996047</v>
      </c>
      <c r="E89" s="14">
        <v>6.3996047000000004E-4</v>
      </c>
    </row>
    <row r="90" spans="2:5" x14ac:dyDescent="0.25">
      <c r="B90" s="7" t="s">
        <v>271</v>
      </c>
      <c r="C90" s="13" t="s">
        <v>5</v>
      </c>
      <c r="D90" s="14">
        <v>2.4823716</v>
      </c>
      <c r="E90" s="14">
        <v>2.4823715999999999E-3</v>
      </c>
    </row>
    <row r="91" spans="2:5" x14ac:dyDescent="0.25">
      <c r="B91" s="7" t="s">
        <v>272</v>
      </c>
      <c r="C91" s="13" t="s">
        <v>5</v>
      </c>
      <c r="D91" s="14">
        <v>1.4914703</v>
      </c>
      <c r="E91" s="14">
        <v>1.4914703000000001E-3</v>
      </c>
    </row>
    <row r="92" spans="2:5" x14ac:dyDescent="0.25">
      <c r="B92" s="7" t="s">
        <v>273</v>
      </c>
      <c r="C92" s="13" t="s">
        <v>5</v>
      </c>
      <c r="D92" s="14">
        <v>2.2534964999999998</v>
      </c>
      <c r="E92" s="14">
        <v>2.2534965E-3</v>
      </c>
    </row>
    <row r="93" spans="2:5" x14ac:dyDescent="0.25">
      <c r="B93" s="7" t="s">
        <v>274</v>
      </c>
      <c r="C93" s="13" t="s">
        <v>5</v>
      </c>
      <c r="D93" s="14">
        <v>5.3374135000000003</v>
      </c>
      <c r="E93" s="14">
        <v>5.3374135000000007E-3</v>
      </c>
    </row>
    <row r="94" spans="2:5" x14ac:dyDescent="0.25">
      <c r="B94" s="7" t="s">
        <v>275</v>
      </c>
      <c r="C94" s="13" t="s">
        <v>5</v>
      </c>
      <c r="D94" s="14">
        <v>1.3513157</v>
      </c>
      <c r="E94" s="14">
        <v>1.3513157000000001E-3</v>
      </c>
    </row>
    <row r="95" spans="2:5" x14ac:dyDescent="0.25">
      <c r="B95" s="7" t="s">
        <v>276</v>
      </c>
      <c r="C95" s="13" t="s">
        <v>5</v>
      </c>
      <c r="D95" s="14">
        <v>2.2097918000000001</v>
      </c>
      <c r="E95" s="14">
        <v>2.2097918000000003E-3</v>
      </c>
    </row>
    <row r="96" spans="2:5" x14ac:dyDescent="0.25">
      <c r="B96" s="7" t="s">
        <v>277</v>
      </c>
      <c r="C96" s="13" t="s">
        <v>5</v>
      </c>
      <c r="D96" s="14">
        <v>1.1893493999999999E-2</v>
      </c>
      <c r="E96" s="14">
        <v>1.1893493999999999E-5</v>
      </c>
    </row>
    <row r="97" spans="2:5" x14ac:dyDescent="0.25">
      <c r="B97" s="7" t="s">
        <v>278</v>
      </c>
      <c r="C97" s="13" t="s">
        <v>5</v>
      </c>
      <c r="D97" s="14">
        <v>1.408785</v>
      </c>
      <c r="E97" s="14">
        <v>1.4087849999999999E-3</v>
      </c>
    </row>
    <row r="98" spans="2:5" x14ac:dyDescent="0.25">
      <c r="B98" s="7" t="s">
        <v>279</v>
      </c>
      <c r="C98" s="13" t="s">
        <v>5</v>
      </c>
      <c r="D98" s="14">
        <v>4.0496036999999996</v>
      </c>
      <c r="E98" s="14">
        <v>4.0496036999999995E-3</v>
      </c>
    </row>
    <row r="99" spans="2:5" x14ac:dyDescent="0.25">
      <c r="B99" s="7" t="s">
        <v>280</v>
      </c>
      <c r="C99" s="13" t="s">
        <v>5</v>
      </c>
      <c r="D99" s="14">
        <v>0.23794768999999999</v>
      </c>
      <c r="E99" s="14">
        <v>2.3794769E-4</v>
      </c>
    </row>
    <row r="100" spans="2:5" x14ac:dyDescent="0.25">
      <c r="B100" s="7" t="s">
        <v>281</v>
      </c>
      <c r="C100" s="13" t="s">
        <v>5</v>
      </c>
      <c r="D100" s="14">
        <v>3.9560903999999999</v>
      </c>
      <c r="E100" s="14">
        <v>3.9560903999999999E-3</v>
      </c>
    </row>
    <row r="101" spans="2:5" x14ac:dyDescent="0.25">
      <c r="B101" s="7" t="s">
        <v>282</v>
      </c>
      <c r="C101" s="13" t="s">
        <v>5</v>
      </c>
      <c r="D101" s="14">
        <v>1.3739219</v>
      </c>
      <c r="E101" s="14">
        <v>1.3739219E-3</v>
      </c>
    </row>
    <row r="102" spans="2:5" x14ac:dyDescent="0.25">
      <c r="B102" s="7" t="s">
        <v>283</v>
      </c>
      <c r="C102" s="13" t="s">
        <v>5</v>
      </c>
      <c r="D102" s="14">
        <v>2.4623586999999998</v>
      </c>
      <c r="E102" s="14">
        <v>2.4623586999999998E-3</v>
      </c>
    </row>
    <row r="103" spans="2:5" x14ac:dyDescent="0.25">
      <c r="B103" s="7" t="s">
        <v>284</v>
      </c>
      <c r="C103" s="13" t="s">
        <v>5</v>
      </c>
      <c r="D103" s="14">
        <v>129.28852000000001</v>
      </c>
      <c r="E103" s="14">
        <v>0.12928852000000002</v>
      </c>
    </row>
    <row r="104" spans="2:5" x14ac:dyDescent="0.25">
      <c r="B104" s="7" t="s">
        <v>285</v>
      </c>
      <c r="C104" s="13" t="s">
        <v>5</v>
      </c>
      <c r="D104" s="14">
        <v>0.16309760000000001</v>
      </c>
      <c r="E104" s="14">
        <v>1.630976E-4</v>
      </c>
    </row>
    <row r="105" spans="2:5" x14ac:dyDescent="0.25">
      <c r="B105" s="7" t="s">
        <v>286</v>
      </c>
      <c r="C105" s="13" t="s">
        <v>5</v>
      </c>
      <c r="D105" s="14">
        <v>8.3568627000000006E-2</v>
      </c>
      <c r="E105" s="14">
        <v>8.3568627000000012E-5</v>
      </c>
    </row>
    <row r="106" spans="2:5" x14ac:dyDescent="0.25">
      <c r="B106" s="7" t="s">
        <v>287</v>
      </c>
      <c r="C106" s="13" t="s">
        <v>5</v>
      </c>
      <c r="D106" s="14">
        <v>2.4105245000000002</v>
      </c>
      <c r="E106" s="14">
        <v>2.4105245E-3</v>
      </c>
    </row>
    <row r="107" spans="2:5" x14ac:dyDescent="0.25">
      <c r="B107" s="7" t="s">
        <v>288</v>
      </c>
      <c r="C107" s="13" t="s">
        <v>5</v>
      </c>
      <c r="D107" s="14">
        <v>1.2541498999999999E-4</v>
      </c>
      <c r="E107" s="14">
        <v>1.2541498999999998E-7</v>
      </c>
    </row>
    <row r="108" spans="2:5" x14ac:dyDescent="0.25">
      <c r="B108" s="7" t="s">
        <v>289</v>
      </c>
      <c r="C108" s="13" t="s">
        <v>5</v>
      </c>
      <c r="D108" s="14">
        <v>1.4577936</v>
      </c>
      <c r="E108" s="14">
        <v>1.4577936E-3</v>
      </c>
    </row>
    <row r="109" spans="2:5" x14ac:dyDescent="0.25">
      <c r="B109" s="7" t="s">
        <v>290</v>
      </c>
      <c r="C109" s="13" t="s">
        <v>5</v>
      </c>
      <c r="D109" s="14">
        <v>2.1049272000000001</v>
      </c>
      <c r="E109" s="14">
        <v>2.1049272E-3</v>
      </c>
    </row>
    <row r="110" spans="2:5" x14ac:dyDescent="0.25">
      <c r="B110" s="7" t="s">
        <v>291</v>
      </c>
      <c r="C110" s="13" t="s">
        <v>5</v>
      </c>
      <c r="D110" s="14">
        <v>5.6329305999999999</v>
      </c>
      <c r="E110" s="14">
        <v>5.6329305999999997E-3</v>
      </c>
    </row>
    <row r="111" spans="2:5" x14ac:dyDescent="0.25">
      <c r="B111" s="7" t="s">
        <v>292</v>
      </c>
      <c r="C111" s="13" t="s">
        <v>5</v>
      </c>
      <c r="D111" s="14">
        <v>1.7678518000000001</v>
      </c>
      <c r="E111" s="14">
        <v>1.7678518E-3</v>
      </c>
    </row>
    <row r="112" spans="2:5" x14ac:dyDescent="0.25">
      <c r="B112" s="40" t="s">
        <v>293</v>
      </c>
      <c r="C112" s="10" t="s">
        <v>5</v>
      </c>
      <c r="D112" s="14">
        <v>6.1737896000000001</v>
      </c>
      <c r="E112" s="8">
        <v>6.1737896E-3</v>
      </c>
    </row>
    <row r="113" spans="2:5" x14ac:dyDescent="0.25">
      <c r="B113" s="40" t="s">
        <v>294</v>
      </c>
      <c r="C113" s="10" t="s">
        <v>5</v>
      </c>
      <c r="D113" s="14">
        <v>1498.4082999999998</v>
      </c>
      <c r="E113" s="10">
        <v>1.4984082999999999</v>
      </c>
    </row>
    <row r="114" spans="2:5" x14ac:dyDescent="0.25">
      <c r="B114" s="40" t="s">
        <v>295</v>
      </c>
      <c r="C114" s="10" t="s">
        <v>5</v>
      </c>
      <c r="D114" s="14">
        <v>2288.6457999999998</v>
      </c>
      <c r="E114" s="10">
        <v>2.2886457999999998</v>
      </c>
    </row>
    <row r="115" spans="2:5" x14ac:dyDescent="0.25">
      <c r="B115" s="40" t="s">
        <v>296</v>
      </c>
      <c r="C115" s="10" t="s">
        <v>5</v>
      </c>
      <c r="D115" s="14">
        <v>174.11494999999999</v>
      </c>
      <c r="E115" s="10">
        <v>0.17411494999999999</v>
      </c>
    </row>
    <row r="116" spans="2:5" x14ac:dyDescent="0.25">
      <c r="B116" s="40" t="s">
        <v>297</v>
      </c>
      <c r="C116" s="10" t="s">
        <v>5</v>
      </c>
      <c r="D116" s="14">
        <v>788.82015999999999</v>
      </c>
      <c r="E116" s="10">
        <v>0.78882015999999999</v>
      </c>
    </row>
    <row r="117" spans="2:5" x14ac:dyDescent="0.25">
      <c r="B117" s="40" t="s">
        <v>298</v>
      </c>
      <c r="C117" s="10" t="s">
        <v>5</v>
      </c>
      <c r="D117" s="14">
        <v>1126.8224</v>
      </c>
      <c r="E117" s="10">
        <v>1.1268224</v>
      </c>
    </row>
    <row r="118" spans="2:5" x14ac:dyDescent="0.25">
      <c r="B118" s="40" t="s">
        <v>299</v>
      </c>
      <c r="C118" s="10" t="s">
        <v>5</v>
      </c>
      <c r="D118" s="14">
        <v>745.80928000000006</v>
      </c>
      <c r="E118" s="10">
        <v>0.74580928000000002</v>
      </c>
    </row>
    <row r="119" spans="2:5" x14ac:dyDescent="0.25">
      <c r="B119" s="40" t="s">
        <v>300</v>
      </c>
      <c r="C119" s="10" t="s">
        <v>5</v>
      </c>
      <c r="D119" s="14">
        <v>1408.7849999999999</v>
      </c>
      <c r="E119" s="10">
        <v>1.408785</v>
      </c>
    </row>
    <row r="120" spans="2:5" x14ac:dyDescent="0.25">
      <c r="B120" s="40" t="s">
        <v>301</v>
      </c>
      <c r="C120" s="10" t="s">
        <v>5</v>
      </c>
      <c r="D120" s="14">
        <v>780.75427999999999</v>
      </c>
      <c r="E120" s="10">
        <v>0.78075428000000002</v>
      </c>
    </row>
    <row r="121" spans="2:5" x14ac:dyDescent="0.25">
      <c r="B121" s="40" t="s">
        <v>302</v>
      </c>
      <c r="C121" s="10" t="s">
        <v>5</v>
      </c>
      <c r="D121" s="14">
        <v>842.60765000000004</v>
      </c>
      <c r="E121" s="10">
        <v>0.84260765000000004</v>
      </c>
    </row>
    <row r="122" spans="2:5" x14ac:dyDescent="0.25">
      <c r="B122" s="40" t="s">
        <v>303</v>
      </c>
      <c r="C122" s="10" t="s">
        <v>5</v>
      </c>
      <c r="D122" s="14">
        <v>2.6102186999999999</v>
      </c>
      <c r="E122" s="10">
        <v>2.6102186999999999E-3</v>
      </c>
    </row>
    <row r="123" spans="2:5" x14ac:dyDescent="0.25">
      <c r="B123" s="40" t="s">
        <v>63</v>
      </c>
      <c r="C123" s="10" t="s">
        <v>5</v>
      </c>
      <c r="D123" s="14">
        <v>75268.095000000001</v>
      </c>
      <c r="E123" s="10">
        <v>75.268095000000002</v>
      </c>
    </row>
    <row r="124" spans="2:5" x14ac:dyDescent="0.25">
      <c r="B124" s="40" t="s">
        <v>304</v>
      </c>
      <c r="C124" s="10" t="s">
        <v>5</v>
      </c>
      <c r="D124" s="14">
        <v>745.51441999999997</v>
      </c>
      <c r="E124" s="10">
        <v>0.74551442000000001</v>
      </c>
    </row>
    <row r="125" spans="2:5" x14ac:dyDescent="0.25">
      <c r="B125" s="40" t="s">
        <v>305</v>
      </c>
      <c r="C125" s="10" t="s">
        <v>5</v>
      </c>
      <c r="D125" s="14">
        <v>17.308144000000002</v>
      </c>
      <c r="E125" s="10">
        <v>1.7308144000000001E-2</v>
      </c>
    </row>
    <row r="126" spans="2:5" x14ac:dyDescent="0.25">
      <c r="B126" s="40" t="s">
        <v>306</v>
      </c>
      <c r="C126" s="10" t="s">
        <v>5</v>
      </c>
      <c r="D126" s="14">
        <v>502.298</v>
      </c>
      <c r="E126" s="10">
        <v>0.50229800000000002</v>
      </c>
    </row>
    <row r="127" spans="2:5" x14ac:dyDescent="0.25">
      <c r="B127" s="40" t="s">
        <v>307</v>
      </c>
      <c r="C127" s="10" t="s">
        <v>5</v>
      </c>
      <c r="D127" s="14">
        <v>1453.008</v>
      </c>
      <c r="E127" s="10">
        <v>1.4530080000000001</v>
      </c>
    </row>
    <row r="128" spans="2:5" x14ac:dyDescent="0.25">
      <c r="B128" s="40" t="s">
        <v>64</v>
      </c>
      <c r="C128" s="10" t="s">
        <v>5</v>
      </c>
      <c r="D128" s="14">
        <v>598.56991000000005</v>
      </c>
      <c r="E128" s="10">
        <v>0.59856991000000004</v>
      </c>
    </row>
    <row r="129" spans="2:5" x14ac:dyDescent="0.25">
      <c r="B129" s="40" t="s">
        <v>308</v>
      </c>
      <c r="C129" s="10" t="s">
        <v>5</v>
      </c>
      <c r="D129" s="14">
        <v>1809.0326</v>
      </c>
      <c r="E129" s="10">
        <v>1.8090326000000001</v>
      </c>
    </row>
    <row r="130" spans="2:5" x14ac:dyDescent="0.25">
      <c r="B130" s="40" t="s">
        <v>309</v>
      </c>
      <c r="C130" s="10" t="s">
        <v>5</v>
      </c>
      <c r="D130" s="14">
        <v>634.54755</v>
      </c>
      <c r="E130" s="10">
        <v>0.63454754999999996</v>
      </c>
    </row>
    <row r="131" spans="2:5" x14ac:dyDescent="0.25">
      <c r="B131" s="40" t="s">
        <v>310</v>
      </c>
      <c r="C131" s="10" t="s">
        <v>25</v>
      </c>
      <c r="D131" s="14">
        <v>170.63649000000001</v>
      </c>
      <c r="E131" s="10">
        <v>0.17063649</v>
      </c>
    </row>
    <row r="132" spans="2:5" x14ac:dyDescent="0.25">
      <c r="B132" s="40" t="s">
        <v>311</v>
      </c>
      <c r="C132" s="10" t="s">
        <v>5</v>
      </c>
      <c r="D132" s="14">
        <v>3090.8579999999997</v>
      </c>
      <c r="E132" s="10">
        <v>3.0908579999999999</v>
      </c>
    </row>
    <row r="133" spans="2:5" x14ac:dyDescent="0.25">
      <c r="B133" s="40" t="s">
        <v>312</v>
      </c>
      <c r="C133" s="10" t="s">
        <v>5</v>
      </c>
      <c r="D133" s="14">
        <v>3389.0781999999999</v>
      </c>
      <c r="E133" s="10">
        <v>3.3890782000000002</v>
      </c>
    </row>
  </sheetData>
  <sheetProtection algorithmName="SHA-512" hashValue="rferz0VRfQq96yCZ/6h7W5D7DTn+POvP2kHEK1N85x6ypBNaWHFfJwI9/Rdfb21yKVKUsSRsBGOmUPxJ30wLxg==" saltValue="l/wQN8yc7Bv4GQTh3D3qQw==" spinCount="100000" sheet="1" objects="1" scenarios="1"/>
  <mergeCells count="4">
    <mergeCell ref="G2:J2"/>
    <mergeCell ref="B2:E2"/>
    <mergeCell ref="L2:O2"/>
    <mergeCell ref="G37:J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836d45-80b0-46f3-ad91-2032a172c22b">
      <Terms xmlns="http://schemas.microsoft.com/office/infopath/2007/PartnerControls"/>
    </lcf76f155ced4ddcb4097134ff3c332f>
    <TaxCatchAll xmlns="00e5643f-b62c-49c3-8479-09d62e5287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4B8C7843BFE24CAA99ED7E4046CF1E" ma:contentTypeVersion="16" ma:contentTypeDescription="Crear nuevo documento." ma:contentTypeScope="" ma:versionID="00edf98751a5a64c4d8bf46a9328e40a">
  <xsd:schema xmlns:xsd="http://www.w3.org/2001/XMLSchema" xmlns:xs="http://www.w3.org/2001/XMLSchema" xmlns:p="http://schemas.microsoft.com/office/2006/metadata/properties" xmlns:ns2="00e5643f-b62c-49c3-8479-09d62e528762" xmlns:ns3="a6836d45-80b0-46f3-ad91-2032a172c22b" targetNamespace="http://schemas.microsoft.com/office/2006/metadata/properties" ma:root="true" ma:fieldsID="170e58af24c66ba80afdd1b1cb1ca2f1" ns2:_="" ns3:_="">
    <xsd:import namespace="00e5643f-b62c-49c3-8479-09d62e528762"/>
    <xsd:import namespace="a6836d45-80b0-46f3-ad91-2032a172c2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5643f-b62c-49c3-8479-09d62e5287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0026f1-33a7-4684-823e-74fc6a86fcd2}" ma:internalName="TaxCatchAll" ma:showField="CatchAllData" ma:web="00e5643f-b62c-49c3-8479-09d62e528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36d45-80b0-46f3-ad91-2032a172c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a8f1675-4633-43c4-bc64-9b04084fe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A31CAE-54AB-4CB3-9F16-E4DC238E06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74954A-9907-4D35-B8BA-FE901EB8E156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e6e64c5-f484-49fa-aa41-0b9b279d16ad"/>
    <ds:schemaRef ds:uri="http://purl.org/dc/elements/1.1/"/>
    <ds:schemaRef ds:uri="b55e846a-6024-466d-8e4c-ac677fcc6d3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C2ED79-8436-4FC5-A6C4-D96548A941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Jarraibideak</vt:lpstr>
      <vt:lpstr>Proiektuaren Datuak</vt:lpstr>
      <vt:lpstr>Emisio faktoreak</vt:lpstr>
      <vt:lpstr>Emisio faktoreak 2</vt:lpstr>
      <vt:lpstr>Jarraibideak!Área_de_impresión</vt:lpstr>
      <vt:lpstr>bio_lenosos</vt:lpstr>
      <vt:lpstr>FactorEmisMixElecPeninsula</vt:lpstr>
      <vt:lpstr>gases</vt:lpstr>
      <vt:lpstr>gestion_residuos</vt:lpstr>
      <vt:lpstr>hidrogenos</vt:lpstr>
      <vt:lpstr>materias_primas</vt:lpstr>
      <vt:lpstr>otros_combustibles</vt:lpstr>
      <vt:lpstr>refrigerantes_y_otros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Alaitz Echanove</dc:creator>
  <cp:lastModifiedBy>Iñaki Corrons</cp:lastModifiedBy>
  <dcterms:created xsi:type="dcterms:W3CDTF">2026-05-14T12:25:14Z</dcterms:created>
  <dcterms:modified xsi:type="dcterms:W3CDTF">2026-06-01T11:13:09Z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0x010100E44B8C7843BFE24CAA99ED7E4046CF1E</vt:lpwstr>
  </property>
</Properties>
</file>