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e365.sharepoint.com/sites/TM_PA/Documentos compartidos/General/02. Documentación/4_01 PROGRAMAS AYUDAS EVE/Ayudas 2026/01 EEIND26/10 Comunicación/web EVE/"/>
    </mc:Choice>
  </mc:AlternateContent>
  <xr:revisionPtr revIDLastSave="94" documentId="13_ncr:1_{314D83C9-83B8-4F0F-9C96-5F635F9EFA38}" xr6:coauthVersionLast="47" xr6:coauthVersionMax="47" xr10:uidLastSave="{D6A80BAE-30DC-4AA2-86AD-05DAE1E33F4B}"/>
  <bookViews>
    <workbookView xWindow="-120" yWindow="-120" windowWidth="29040" windowHeight="15720" activeTab="1" xr2:uid="{00000000-000D-0000-FFFF-FFFF00000000}"/>
  </bookViews>
  <sheets>
    <sheet name="Instrucciones" sheetId="5" r:id="rId1"/>
    <sheet name="Datos Proyecto" sheetId="2" r:id="rId2"/>
    <sheet name="Factores emisión 1" sheetId="3" r:id="rId3"/>
    <sheet name="Factores emisión 2" sheetId="4" r:id="rId4"/>
  </sheets>
  <externalReferences>
    <externalReference r:id="rId5"/>
  </externalReferences>
  <definedNames>
    <definedName name="_">#REF!</definedName>
    <definedName name="__">#REF!</definedName>
    <definedName name="_ARABA">#REF!</definedName>
    <definedName name="_BIZKAIA">#REF!</definedName>
    <definedName name="_GUIPUZKOA">#REF!</definedName>
    <definedName name="a">#REF!</definedName>
    <definedName name="aa">#REF!</definedName>
    <definedName name="aaa">#REF!</definedName>
    <definedName name="actualcom">#REF!</definedName>
    <definedName name="actualequity">#REF!</definedName>
    <definedName name="actualjexim">#REF!</definedName>
    <definedName name="actualmiticom">#REF!</definedName>
    <definedName name="actualmitijex">#REF!</definedName>
    <definedName name="ActualTotFin">#REF!</definedName>
    <definedName name="actualusexim">#REF!</definedName>
    <definedName name="AgencyFeePost">#REF!</definedName>
    <definedName name="AgencyFeePre">#REF!</definedName>
    <definedName name="AGRICULTURA_Y_PESCA">#REF!</definedName>
    <definedName name="_xlnm.Print_Area" localSheetId="0">Instrucciones!$A$1:$P$53</definedName>
    <definedName name="Availability">#REF!</definedName>
    <definedName name="baserate1">#REF!</definedName>
    <definedName name="baserate2">#REF!</definedName>
    <definedName name="bio_lenosos">'Factores emisión 1'!$B$21:$B$27</definedName>
    <definedName name="BIZKAIA">#REF!</definedName>
    <definedName name="BookBase">#REF!</definedName>
    <definedName name="BookDepRate">#REF!</definedName>
    <definedName name="BookDepTerm">#REF!</definedName>
    <definedName name="BuildingBase">#REF!</definedName>
    <definedName name="Cadem">#REF!</definedName>
    <definedName name="Capacity">#REF!</definedName>
    <definedName name="CapacityDF">#REF!</definedName>
    <definedName name="CapDFJanJun">#REF!</definedName>
    <definedName name="CapDFJulDec">#REF!</definedName>
    <definedName name="CapJanJul">#REF!</definedName>
    <definedName name="CapJulDec">#REF!</definedName>
    <definedName name="ClosingCosts">#REF!</definedName>
    <definedName name="Código_Medida">#REF!</definedName>
    <definedName name="Código_sector">#REF!</definedName>
    <definedName name="COMB.COGENER">#REF!</definedName>
    <definedName name="COMBUSTIBLES">#REF!</definedName>
    <definedName name="comcom">#REF!</definedName>
    <definedName name="comjexim">#REF!</definedName>
    <definedName name="CommFuel">#REF!</definedName>
    <definedName name="commiticom">#REF!</definedName>
    <definedName name="commitijex">#REF!</definedName>
    <definedName name="comusexim">#REF!</definedName>
    <definedName name="Condición">#REF!</definedName>
    <definedName name="ConstIns">#REF!</definedName>
    <definedName name="ConstManag">#REF!</definedName>
    <definedName name="consumables">#REF!</definedName>
    <definedName name="CorpTax">#REF!</definedName>
    <definedName name="CustDutyEx">#REF!</definedName>
    <definedName name="DCBOTASGF">#REF!</definedName>
    <definedName name="DCVATGF">#REF!</definedName>
    <definedName name="DebtPortion">#REF!</definedName>
    <definedName name="DebtService">#REF!</definedName>
    <definedName name="DEFICIENCIAS">#REF!</definedName>
    <definedName name="DepRBBuild">#REF!</definedName>
    <definedName name="DepRBMach">#REF!</definedName>
    <definedName name="DepSLBuild">#REF!</definedName>
    <definedName name="DepSLMach">#REF!</definedName>
    <definedName name="DepSLStart">#REF!</definedName>
    <definedName name="DepTermBuild">#REF!</definedName>
    <definedName name="DepTermMach">#REF!</definedName>
    <definedName name="DepTermStart">#REF!</definedName>
    <definedName name="Documentos">#REF!</definedName>
    <definedName name="Dokumentakua">#REF!</definedName>
    <definedName name="EarlyGenRev">#REF!</definedName>
    <definedName name="EDIFICACIÓN">#REF!</definedName>
    <definedName name="Emisiones_evitadas_vidautil" localSheetId="0">'[1]Datos Proyecto'!$C$61</definedName>
    <definedName name="Emisiones_evitadas_vidautil">'Datos Proyecto'!#REF!</definedName>
    <definedName name="EPCCont">#REF!</definedName>
    <definedName name="EPCCost">#REF!</definedName>
    <definedName name="EPCForBuild">#REF!</definedName>
    <definedName name="EPCForMachEqu">#REF!</definedName>
    <definedName name="EPCLocBuild">#REF!</definedName>
    <definedName name="EPCLocMachEqu">#REF!</definedName>
    <definedName name="EPCMachEqu">#REF!</definedName>
    <definedName name="EQUIPAMIENTO_RESIDENCIAL_Y_O">#REF!</definedName>
    <definedName name="EquityPortion">#REF!</definedName>
    <definedName name="Eragikortasuna">#REF!</definedName>
    <definedName name="FactorEmisMixElecPeninsula" localSheetId="0">'[1]Factores de emisión'!$D$35</definedName>
    <definedName name="FactorEmisMixElecPeninsula">'Factores emisión 1'!$D$32</definedName>
    <definedName name="FIRMA">#REF!</definedName>
    <definedName name="FIRMANTE">#REF!</definedName>
    <definedName name="FIRMANTES">#REF!</definedName>
    <definedName name="FIRMANTESS">#REF!</definedName>
    <definedName name="FixedOM">#REF!</definedName>
    <definedName name="Flujograma_Dolicitudes">#REF!</definedName>
    <definedName name="FuelConsumption">#REF!</definedName>
    <definedName name="FuelPrice">#REF!</definedName>
    <definedName name="FundTax">#REF!</definedName>
    <definedName name="FX">#REF!</definedName>
    <definedName name="FXComDate">#REF!</definedName>
    <definedName name="FXRate">#REF!</definedName>
    <definedName name="FXTable">#REF!</definedName>
    <definedName name="gases">'Factores emisión 1'!$B$4:$B$10</definedName>
    <definedName name="GASINFLAT">#REF!</definedName>
    <definedName name="gestion_residuos">'Factores emisión 2'!$G$5:$G$27</definedName>
    <definedName name="GrossCapacity">#REF!</definedName>
    <definedName name="HeatCapacity">#REF!</definedName>
    <definedName name="HeatPrice">#REF!</definedName>
    <definedName name="HEATRATE">#REF!</definedName>
    <definedName name="HeatRateJanDF">#REF!</definedName>
    <definedName name="HeatRateJanJun">#REF!</definedName>
    <definedName name="HeatRateJulDec">#REF!</definedName>
    <definedName name="HeatRateJulDF">#REF!</definedName>
    <definedName name="hidrogenos">'Factores emisión 1'!$B$29:$B$30</definedName>
    <definedName name="IDAE">#REF!</definedName>
    <definedName name="IDAES">#REF!</definedName>
    <definedName name="INDUSTRIA">#REF!</definedName>
    <definedName name="InitDevCosts">#REF!</definedName>
    <definedName name="IntCash">#REF!</definedName>
    <definedName name="InvAll">#REF!</definedName>
    <definedName name="InvAll1999">#REF!</definedName>
    <definedName name="InvAll2000">#REF!</definedName>
    <definedName name="InvAll2001">#REF!</definedName>
    <definedName name="InvEscal">#REF!</definedName>
    <definedName name="k">#REF!</definedName>
    <definedName name="l">#REF!</definedName>
    <definedName name="Land">#REF!</definedName>
    <definedName name="LandBase">#REF!</definedName>
    <definedName name="LCBOTAS">#REF!</definedName>
    <definedName name="LCBOTASCF">#REF!</definedName>
    <definedName name="LCVAT">#REF!</definedName>
    <definedName name="LCVATCF">#REF!</definedName>
    <definedName name="LenFinCostFees">#REF!</definedName>
    <definedName name="LenProfCosts">#REF!</definedName>
    <definedName name="LoadFactor">#REF!</definedName>
    <definedName name="LocalFixedCosts">#REF!</definedName>
    <definedName name="m">#REF!</definedName>
    <definedName name="MachEquipBase">#REF!</definedName>
    <definedName name="ManagAdmin">#REF!</definedName>
    <definedName name="materias_primas">'Factores emisión 2'!$B$5:$B$111</definedName>
    <definedName name="maxcom">#REF!</definedName>
    <definedName name="maxequity">#REF!</definedName>
    <definedName name="maxjexim">#REF!</definedName>
    <definedName name="maxmiticom">#REF!</definedName>
    <definedName name="maxmitijex">#REF!</definedName>
    <definedName name="maxportioncom">#REF!</definedName>
    <definedName name="maxportionequity">#REF!</definedName>
    <definedName name="maxportionjexim">#REF!</definedName>
    <definedName name="maxportionmiticom">#REF!</definedName>
    <definedName name="maxportionmitijex">#REF!</definedName>
    <definedName name="maxportionusexim">#REF!</definedName>
    <definedName name="maxusexim">#REF!</definedName>
    <definedName name="MEDIDA">#REF!</definedName>
    <definedName name="MEDIDAS">#REF!</definedName>
    <definedName name="MINIMIS">#REF!</definedName>
    <definedName name="MobCosts">#REF!</definedName>
    <definedName name="MonthsDSR">#REF!</definedName>
    <definedName name="municipios">#REF!</definedName>
    <definedName name="NetCapacity">#REF!</definedName>
    <definedName name="NetOutput">#REF!</definedName>
    <definedName name="OBSERVACIONES">#REF!</definedName>
    <definedName name="OCEForBuild">#REF!</definedName>
    <definedName name="OCEForMachEqu">#REF!</definedName>
    <definedName name="OCELocBuild">#REF!</definedName>
    <definedName name="OCELocMachEqu">#REF!</definedName>
    <definedName name="OPCIONES">#REF!</definedName>
    <definedName name="OperFee">#REF!</definedName>
    <definedName name="OperFixedCosts">#REF!</definedName>
    <definedName name="OperIns">#REF!</definedName>
    <definedName name="OtherBuildCivil">#REF!</definedName>
    <definedName name="OtherMachEqu">#REF!</definedName>
    <definedName name="otros_combustibles">'Factores emisión 1'!$B$12:$B$19</definedName>
    <definedName name="OwnersCont">#REF!</definedName>
    <definedName name="PETICION">#REF!</definedName>
    <definedName name="Plan">#REF!</definedName>
    <definedName name="PLAN_2000_ESE">#REF!</definedName>
    <definedName name="postinscom">#REF!</definedName>
    <definedName name="postinsjexim">#REF!</definedName>
    <definedName name="postinsmiticom">#REF!</definedName>
    <definedName name="postinsmitijex">#REF!</definedName>
    <definedName name="postinsusexim">#REF!</definedName>
    <definedName name="postmarcom">#REF!</definedName>
    <definedName name="postmarjex">#REF!</definedName>
    <definedName name="postmarmiticom">#REF!</definedName>
    <definedName name="postmarmitijex">#REF!</definedName>
    <definedName name="postmarusex">#REF!</definedName>
    <definedName name="postmarusexim">#REF!</definedName>
    <definedName name="PreConEng">#REF!</definedName>
    <definedName name="preinscom">#REF!</definedName>
    <definedName name="preinsjexim">#REF!</definedName>
    <definedName name="preinsmiticom">#REF!</definedName>
    <definedName name="preinsmitijex">#REF!</definedName>
    <definedName name="preinsusexim">#REF!</definedName>
    <definedName name="premarcom">#REF!</definedName>
    <definedName name="premarjexim">#REF!</definedName>
    <definedName name="premarmiticom">#REF!</definedName>
    <definedName name="premarmitijex">#REF!</definedName>
    <definedName name="premarusexim">#REF!</definedName>
    <definedName name="prueba">#REF!</definedName>
    <definedName name="refrigerantes_y_otros">'Factores emisión 2'!$L$5:$L$54</definedName>
    <definedName name="ReplacementParts">#REF!</definedName>
    <definedName name="ReserveFund">#REF!</definedName>
    <definedName name="Reval">#REF!</definedName>
    <definedName name="RevalRate">#REF!</definedName>
    <definedName name="SECTOR">#REF!</definedName>
    <definedName name="SERVICIOS_PÚBLICOS">#REF!</definedName>
    <definedName name="SpanishCPI">#REF!</definedName>
    <definedName name="SpanishPPI">#REF!</definedName>
    <definedName name="SpanishWageIndex">#REF!</definedName>
    <definedName name="SponsorsManagAdmin">#REF!</definedName>
    <definedName name="Staffing">#REF!</definedName>
    <definedName name="StartPrice">#REF!</definedName>
    <definedName name="StartUpExpBase">#REF!</definedName>
    <definedName name="StratParts">#REF!</definedName>
    <definedName name="Subvención_solicitada" localSheetId="0">'[1]Datos Proyecto'!$C$63</definedName>
    <definedName name="Subvención_solicitada">'Datos Proyecto'!#REF!</definedName>
    <definedName name="T.H.">#REF!</definedName>
    <definedName name="TARIFF">#REF!</definedName>
    <definedName name="TariffCapacity">#REF!</definedName>
    <definedName name="TariffHeatRate">#REF!</definedName>
    <definedName name="TariffHR">#REF!</definedName>
    <definedName name="TÉCNICO">#REF!</definedName>
    <definedName name="termcom">#REF!</definedName>
    <definedName name="termjexim">#REF!</definedName>
    <definedName name="termmiticom">#REF!</definedName>
    <definedName name="termmitijex">#REF!</definedName>
    <definedName name="termusexim">#REF!</definedName>
    <definedName name="tg">#REF!</definedName>
    <definedName name="TH">#REF!</definedName>
    <definedName name="TRANSFORMACIÓN_DE_LA_ENERGÍA">#REF!</definedName>
    <definedName name="TransLossBuild">#REF!</definedName>
    <definedName name="TransLossMachEquip">#REF!</definedName>
    <definedName name="TransLossStartUp">#REF!</definedName>
    <definedName name="TRANSPORTE">#REF!</definedName>
    <definedName name="TURKISHCPIINFLAT">#REF!</definedName>
    <definedName name="TurkishPPI2Inflat">#REF!</definedName>
    <definedName name="TurkishPPIInflat">#REF!</definedName>
    <definedName name="upfrtcom">#REF!</definedName>
    <definedName name="upfrtjexim">#REF!</definedName>
    <definedName name="upfrtmiticom">#REF!</definedName>
    <definedName name="upfrtmitijex">#REF!</definedName>
    <definedName name="upfrtusexim">#REF!</definedName>
    <definedName name="USCPI">#REF!</definedName>
    <definedName name="USCPIINFLAT">#REF!</definedName>
    <definedName name="USPPI">#REF!</definedName>
    <definedName name="USTaxAssetBase">#REF!</definedName>
    <definedName name="USWageIndex">#REF!</definedName>
    <definedName name="utilization">#REF!</definedName>
    <definedName name="VariableOM">#REF!</definedName>
    <definedName name="VAT">#REF!</definedName>
    <definedName name="VATGas">#REF!</definedName>
    <definedName name="VATonFuel">#REF!</definedName>
    <definedName name="Vida_util" localSheetId="0">'[1]Datos Proyecto'!$C$3</definedName>
    <definedName name="Vida_util">'Datos Proyecto'!#REF!</definedName>
    <definedName name="WhTax">#REF!</definedName>
    <definedName name="WHTDC">#REF!</definedName>
    <definedName name="WHTonFDI">#REF!</definedName>
    <definedName name="WorkingCa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1" i="2" l="1"/>
  <c r="J71" i="2"/>
  <c r="L62" i="2"/>
  <c r="L61" i="2"/>
  <c r="L60" i="2"/>
  <c r="L59" i="2"/>
  <c r="L51" i="2"/>
  <c r="L50" i="2"/>
  <c r="L49" i="2"/>
  <c r="L48" i="2"/>
  <c r="L40" i="2"/>
  <c r="L38" i="2"/>
  <c r="L36" i="2"/>
  <c r="L35" i="2"/>
  <c r="L34" i="2"/>
  <c r="L33" i="2"/>
  <c r="L26" i="2"/>
  <c r="L25" i="2"/>
  <c r="L22" i="2"/>
  <c r="L20" i="2"/>
  <c r="L18" i="2"/>
  <c r="L17" i="2"/>
  <c r="L15" i="2"/>
  <c r="L14" i="2"/>
  <c r="L12" i="2"/>
  <c r="L10" i="2"/>
  <c r="L9" i="2"/>
  <c r="L8" i="2"/>
  <c r="L29" i="2" l="1"/>
  <c r="D74" i="2" s="1"/>
  <c r="D75" i="2" s="1"/>
  <c r="L44" i="2"/>
  <c r="L55" i="2"/>
  <c r="L66" i="2"/>
  <c r="D76" i="2"/>
  <c r="E17" i="2" l="1"/>
  <c r="E25" i="2"/>
  <c r="E8" i="2" l="1"/>
  <c r="I26" i="2" l="1"/>
  <c r="I25" i="2"/>
  <c r="F26" i="2"/>
  <c r="F25" i="2"/>
  <c r="E26" i="2"/>
  <c r="I8" i="2"/>
  <c r="M26" i="2" l="1"/>
  <c r="M25" i="2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" i="4"/>
  <c r="I20" i="2" l="1"/>
  <c r="M20" i="2" s="1"/>
  <c r="F49" i="2"/>
  <c r="F50" i="2"/>
  <c r="Q50" i="2" s="1"/>
  <c r="F48" i="2"/>
  <c r="Q48" i="2" s="1"/>
  <c r="E49" i="2"/>
  <c r="E50" i="2"/>
  <c r="E48" i="2"/>
  <c r="F34" i="2"/>
  <c r="P34" i="2" s="1"/>
  <c r="F35" i="2"/>
  <c r="P35" i="2" s="1"/>
  <c r="E34" i="2"/>
  <c r="E35" i="2"/>
  <c r="F33" i="2"/>
  <c r="P33" i="2" s="1"/>
  <c r="E33" i="2"/>
  <c r="Q26" i="2"/>
  <c r="P25" i="2"/>
  <c r="F15" i="2"/>
  <c r="P15" i="2" s="1"/>
  <c r="E15" i="2"/>
  <c r="F14" i="2"/>
  <c r="P14" i="2" s="1"/>
  <c r="E14" i="2"/>
  <c r="F12" i="2"/>
  <c r="P12" i="2" s="1"/>
  <c r="E12" i="2"/>
  <c r="Q40" i="2"/>
  <c r="P40" i="2"/>
  <c r="M40" i="2"/>
  <c r="I40" i="2"/>
  <c r="Q38" i="2"/>
  <c r="P38" i="2"/>
  <c r="M38" i="2"/>
  <c r="I38" i="2"/>
  <c r="Q22" i="2"/>
  <c r="P22" i="2"/>
  <c r="I22" i="2"/>
  <c r="M22" i="2" s="1"/>
  <c r="E9" i="2"/>
  <c r="M51" i="2"/>
  <c r="M36" i="2"/>
  <c r="F60" i="2"/>
  <c r="M60" i="2" s="1"/>
  <c r="F61" i="2"/>
  <c r="P61" i="2" s="1"/>
  <c r="E60" i="2"/>
  <c r="E61" i="2"/>
  <c r="F59" i="2"/>
  <c r="P59" i="2" s="1"/>
  <c r="E59" i="2"/>
  <c r="Q62" i="2"/>
  <c r="P62" i="2"/>
  <c r="I62" i="2"/>
  <c r="M62" i="2" s="1"/>
  <c r="I61" i="2"/>
  <c r="I60" i="2"/>
  <c r="I59" i="2"/>
  <c r="Q51" i="2"/>
  <c r="P51" i="2"/>
  <c r="I51" i="2"/>
  <c r="I50" i="2"/>
  <c r="I49" i="2"/>
  <c r="I48" i="2"/>
  <c r="Q36" i="2"/>
  <c r="P36" i="2"/>
  <c r="I36" i="2"/>
  <c r="I35" i="2"/>
  <c r="I34" i="2"/>
  <c r="I33" i="2"/>
  <c r="Q20" i="2"/>
  <c r="P20" i="2"/>
  <c r="I18" i="2"/>
  <c r="F18" i="2"/>
  <c r="P18" i="2" s="1"/>
  <c r="E18" i="2"/>
  <c r="I17" i="2"/>
  <c r="F17" i="2"/>
  <c r="P17" i="2" s="1"/>
  <c r="I15" i="2"/>
  <c r="I14" i="2"/>
  <c r="I12" i="2"/>
  <c r="I10" i="2"/>
  <c r="F10" i="2"/>
  <c r="E10" i="2"/>
  <c r="I9" i="2"/>
  <c r="F9" i="2"/>
  <c r="F8" i="2"/>
  <c r="Q8" i="2" s="1"/>
  <c r="M10" i="2" l="1"/>
  <c r="M9" i="2"/>
  <c r="M49" i="2"/>
  <c r="M18" i="2"/>
  <c r="Q18" i="2"/>
  <c r="M15" i="2"/>
  <c r="Q15" i="2"/>
  <c r="Q12" i="2"/>
  <c r="M12" i="2"/>
  <c r="Q61" i="2"/>
  <c r="M61" i="2"/>
  <c r="Q60" i="2"/>
  <c r="P60" i="2"/>
  <c r="P65" i="2" s="1"/>
  <c r="Q59" i="2"/>
  <c r="M59" i="2"/>
  <c r="P50" i="2"/>
  <c r="M50" i="2"/>
  <c r="Q49" i="2"/>
  <c r="Q54" i="2" s="1"/>
  <c r="P49" i="2"/>
  <c r="M48" i="2"/>
  <c r="P48" i="2"/>
  <c r="Q35" i="2"/>
  <c r="M35" i="2"/>
  <c r="Q34" i="2"/>
  <c r="M34" i="2"/>
  <c r="P43" i="2"/>
  <c r="P26" i="2"/>
  <c r="Q25" i="2"/>
  <c r="P10" i="2"/>
  <c r="Q10" i="2"/>
  <c r="Q17" i="2"/>
  <c r="M17" i="2"/>
  <c r="Q9" i="2"/>
  <c r="P9" i="2"/>
  <c r="P8" i="2"/>
  <c r="M8" i="2"/>
  <c r="M28" i="2" s="1"/>
  <c r="M33" i="2"/>
  <c r="Q33" i="2"/>
  <c r="M14" i="2"/>
  <c r="Q14" i="2"/>
  <c r="M43" i="2" l="1"/>
  <c r="M65" i="2"/>
  <c r="M54" i="2"/>
  <c r="Q65" i="2"/>
  <c r="P54" i="2"/>
  <c r="Q43" i="2"/>
  <c r="P28" i="2"/>
  <c r="Q28" i="2"/>
  <c r="D69" i="2" l="1"/>
  <c r="N65" i="2"/>
  <c r="N43" i="2"/>
  <c r="N54" i="2"/>
  <c r="P71" i="2"/>
  <c r="Q71" i="2"/>
  <c r="N28" i="2"/>
  <c r="F73" i="2" l="1"/>
  <c r="D70" i="2"/>
</calcChain>
</file>

<file path=xl/sharedStrings.xml><?xml version="1.0" encoding="utf-8"?>
<sst xmlns="http://schemas.openxmlformats.org/spreadsheetml/2006/main" count="659" uniqueCount="324">
  <si>
    <t>Leyenda</t>
  </si>
  <si>
    <t>Escoger del desplegable</t>
  </si>
  <si>
    <t>Teclear valor</t>
  </si>
  <si>
    <t>Combustibles</t>
  </si>
  <si>
    <t>Factor de emisión</t>
  </si>
  <si>
    <t>Situación antes de la inversión</t>
  </si>
  <si>
    <t>Situación después de la inversión</t>
  </si>
  <si>
    <t>Diferencia</t>
  </si>
  <si>
    <t>kg CO2eq/año</t>
  </si>
  <si>
    <t>Escoger</t>
  </si>
  <si>
    <t>Unidad</t>
  </si>
  <si>
    <t>CONSUMO ANUAL</t>
  </si>
  <si>
    <t>EMISIONES EVITADAS</t>
  </si>
  <si>
    <t>EMISIONES INICIALES</t>
  </si>
  <si>
    <t>EMISIONES FINALES</t>
  </si>
  <si>
    <t>Gas</t>
  </si>
  <si>
    <t>Biocombustibles leñosos</t>
  </si>
  <si>
    <t>Otros combustibles</t>
  </si>
  <si>
    <t>Hidrógeno</t>
  </si>
  <si>
    <t>Combustibles no incluido en la lista: describa</t>
  </si>
  <si>
    <t>Origen de datos del factor de emisión (texto)</t>
  </si>
  <si>
    <t>Electricidad</t>
  </si>
  <si>
    <t>kWh</t>
  </si>
  <si>
    <t>TOTALES COMBUSTIBLES</t>
  </si>
  <si>
    <t>Total emisiones anuales evitadas kg CO2eq/año</t>
  </si>
  <si>
    <t>Materias Primas</t>
  </si>
  <si>
    <t>Materia prima</t>
  </si>
  <si>
    <t>Materia Prima no incluida en la lista: describa</t>
  </si>
  <si>
    <t>TOTALES MATERIAS PRIMAS</t>
  </si>
  <si>
    <t>Gestión de Residuos</t>
  </si>
  <si>
    <t>CANTIDAD ANUAL</t>
  </si>
  <si>
    <t>Gestión de Residuos no incluida en la lista: describa</t>
  </si>
  <si>
    <t>TOTALES VALORIZACIÓN RESIDUOS</t>
  </si>
  <si>
    <t>Refrigerantes y otros gases fluorados</t>
  </si>
  <si>
    <t>TOTALES REFRIGERANTES</t>
  </si>
  <si>
    <t>EMISIONES INICIALES kg CO2eq/año</t>
  </si>
  <si>
    <t>EMISIONES FINALES kg CO2eq/año</t>
  </si>
  <si>
    <t>Emisiones evitadas de CO2eq/año</t>
  </si>
  <si>
    <t>t CO2eq/año</t>
  </si>
  <si>
    <t>TOTALES</t>
  </si>
  <si>
    <t>Total emisiones evitadas de CO2eq anuales en %</t>
  </si>
  <si>
    <t xml:space="preserve">% </t>
  </si>
  <si>
    <t>Factor de emisión kgCO2/unidad</t>
  </si>
  <si>
    <t>Gas natural</t>
  </si>
  <si>
    <t>kWhPCS</t>
  </si>
  <si>
    <t>LPG</t>
  </si>
  <si>
    <t>l</t>
  </si>
  <si>
    <t>Queroseno</t>
  </si>
  <si>
    <t>Gas propano</t>
  </si>
  <si>
    <t>kg</t>
  </si>
  <si>
    <t>Gas butano</t>
  </si>
  <si>
    <t>Gas manufacturado</t>
  </si>
  <si>
    <t>Biogás</t>
  </si>
  <si>
    <t>Gasóleo C</t>
  </si>
  <si>
    <t>Gasóleo B</t>
  </si>
  <si>
    <t>Fuelóleo</t>
  </si>
  <si>
    <t>Coque de petróleo</t>
  </si>
  <si>
    <t>Coque de carbón</t>
  </si>
  <si>
    <t>Hulla y antracita</t>
  </si>
  <si>
    <t>Hullas subituminosas</t>
  </si>
  <si>
    <t>Biomasa madera</t>
  </si>
  <si>
    <t>Biomasa pellets</t>
  </si>
  <si>
    <t>Biomasa astillas</t>
  </si>
  <si>
    <t>Biomasa serrines virutas</t>
  </si>
  <si>
    <t>Biomasa cáscara frutos secos</t>
  </si>
  <si>
    <t>Biomasa hueso aceituna</t>
  </si>
  <si>
    <t>Carbón vegetal</t>
  </si>
  <si>
    <t>Hidrógeno gris</t>
  </si>
  <si>
    <t>Hidrógeno verde</t>
  </si>
  <si>
    <t>MATERIAS PRIMAS</t>
  </si>
  <si>
    <t>GESTIÓN DE RESIDUOS</t>
  </si>
  <si>
    <t>Factor de emisión kgCO2e/unidad</t>
  </si>
  <si>
    <t>Factor de emisión tonCO2e/unidad</t>
  </si>
  <si>
    <t>Factor de emisión tonCO2/unidad</t>
  </si>
  <si>
    <t>Factor de emisión kgCO2/kg</t>
  </si>
  <si>
    <t>Mortero de cemento</t>
  </si>
  <si>
    <t xml:space="preserve">Reciclaje de dispositivo electrónico </t>
  </si>
  <si>
    <t>HFC-125</t>
  </si>
  <si>
    <t>gr</t>
  </si>
  <si>
    <t>Cemento</t>
  </si>
  <si>
    <t xml:space="preserve">Reciclaje de vidrio </t>
  </si>
  <si>
    <t>HFC-134</t>
  </si>
  <si>
    <t>Hormigón</t>
  </si>
  <si>
    <t>m3</t>
  </si>
  <si>
    <t xml:space="preserve">Reciclaje de papel </t>
  </si>
  <si>
    <t>HFC-134a</t>
  </si>
  <si>
    <t>Vidrio con capa de recubrimiento</t>
  </si>
  <si>
    <t>Reciclaje de cartón</t>
  </si>
  <si>
    <t>HFC-143</t>
  </si>
  <si>
    <t>Vidrio</t>
  </si>
  <si>
    <t xml:space="preserve">Reciclaje de residuo de plástico </t>
  </si>
  <si>
    <t>HFC-143a</t>
  </si>
  <si>
    <t>Aislamiento de lana de vidrio</t>
  </si>
  <si>
    <t xml:space="preserve">Reciclaje de madera </t>
  </si>
  <si>
    <t>HFC-152</t>
  </si>
  <si>
    <t>Grava</t>
  </si>
  <si>
    <t xml:space="preserve">Reciclaje de residuos inertes </t>
  </si>
  <si>
    <t>HFC-152a</t>
  </si>
  <si>
    <t>Panel de cartón yeso</t>
  </si>
  <si>
    <t xml:space="preserve">Reciclaje de metal </t>
  </si>
  <si>
    <t>HFC-161</t>
  </si>
  <si>
    <t>Caliza</t>
  </si>
  <si>
    <t>Tratamiento de bioresiduos</t>
  </si>
  <si>
    <t>HFC-227ea</t>
  </si>
  <si>
    <t>Acero de armadura</t>
  </si>
  <si>
    <t>Incineración de residuo peligroso</t>
  </si>
  <si>
    <t>HFC-23</t>
  </si>
  <si>
    <t>Teja</t>
  </si>
  <si>
    <t>Depósito de residuo peligroso</t>
  </si>
  <si>
    <t>HFC-236cb</t>
  </si>
  <si>
    <t>Arena</t>
  </si>
  <si>
    <t>Residuo inerte a vertedero</t>
  </si>
  <si>
    <t>HFC-236ea</t>
  </si>
  <si>
    <t>Cerámica</t>
  </si>
  <si>
    <t>Tratamiento de residuo sólido municipal</t>
  </si>
  <si>
    <t>HFC-236fa</t>
  </si>
  <si>
    <t>Lana de roca</t>
  </si>
  <si>
    <t xml:space="preserve">Dispositivo electrónico a vertedero o incineración </t>
  </si>
  <si>
    <t>HFC-245ca</t>
  </si>
  <si>
    <t>Batería de Litio</t>
  </si>
  <si>
    <t>Residuo de vidrio a vertedero</t>
  </si>
  <si>
    <t>HFC-32</t>
  </si>
  <si>
    <t>Batería de Cloruro de Sodio</t>
  </si>
  <si>
    <t xml:space="preserve">Residuo de papel a vertedero o incineración </t>
  </si>
  <si>
    <t>HFC-41</t>
  </si>
  <si>
    <t>Batería de níquel-metal hidruro</t>
  </si>
  <si>
    <t xml:space="preserve">Residuo de cartón a vertedero o incineración </t>
  </si>
  <si>
    <t>HFC-43-10mee</t>
  </si>
  <si>
    <t>Cable</t>
  </si>
  <si>
    <t>m</t>
  </si>
  <si>
    <t xml:space="preserve">Residuo de plástico a vertedero o incineración </t>
  </si>
  <si>
    <t>PFC-218</t>
  </si>
  <si>
    <t>Componente electrónico activo</t>
  </si>
  <si>
    <t xml:space="preserve">Residuo de madera a vertedero o incineración </t>
  </si>
  <si>
    <t>R-600</t>
  </si>
  <si>
    <t>Componente electrónico pasivo</t>
  </si>
  <si>
    <t>Tratamiento de aguas residuales</t>
  </si>
  <si>
    <t>R-600a</t>
  </si>
  <si>
    <t>Placa de circuito impreso</t>
  </si>
  <si>
    <t>Chatarra de aluminio a vertedero</t>
  </si>
  <si>
    <t>R-601</t>
  </si>
  <si>
    <t>Cartón</t>
  </si>
  <si>
    <t>Chatarra de cobre a vertedero</t>
  </si>
  <si>
    <t>R-601a</t>
  </si>
  <si>
    <t>Pallet</t>
  </si>
  <si>
    <t>unit</t>
  </si>
  <si>
    <t>Chatarra de acero a vertedero</t>
  </si>
  <si>
    <t>R-290</t>
  </si>
  <si>
    <t>Papel reciclado</t>
  </si>
  <si>
    <t>HFO-1234yf</t>
  </si>
  <si>
    <t>Vidrio de embalaje</t>
  </si>
  <si>
    <t>Metano</t>
  </si>
  <si>
    <t>Papel</t>
  </si>
  <si>
    <t>Óxido nitroso  </t>
  </si>
  <si>
    <t>Tablero de fibra de densidad media (tablero MDF)</t>
  </si>
  <si>
    <t>SF6</t>
  </si>
  <si>
    <t>Tablero virutas orientadas (tablero OSB)</t>
  </si>
  <si>
    <t>R-407A</t>
  </si>
  <si>
    <t>Tablero de partículas</t>
  </si>
  <si>
    <t>R-407B</t>
  </si>
  <si>
    <t>Contrachapado</t>
  </si>
  <si>
    <t>R-407C</t>
  </si>
  <si>
    <t>Madera de frondosa</t>
  </si>
  <si>
    <t>R-407F</t>
  </si>
  <si>
    <t>Madera de conífera</t>
  </si>
  <si>
    <t>R-410A</t>
  </si>
  <si>
    <t>Tablero laminado de madera</t>
  </si>
  <si>
    <t>R-410B</t>
  </si>
  <si>
    <t>Aluminio aleado</t>
  </si>
  <si>
    <t>R-413A</t>
  </si>
  <si>
    <t>Chatarra de aluminio</t>
  </si>
  <si>
    <t>R-417A</t>
  </si>
  <si>
    <t>Chatarra de aluminio (postconsumo)</t>
  </si>
  <si>
    <t>R-417B</t>
  </si>
  <si>
    <t>Aleación fundida de Aluminio</t>
  </si>
  <si>
    <t>R-422A</t>
  </si>
  <si>
    <t>Aluminio</t>
  </si>
  <si>
    <t>R-422D</t>
  </si>
  <si>
    <t>Latón</t>
  </si>
  <si>
    <t>R-424A</t>
  </si>
  <si>
    <t>Bronce</t>
  </si>
  <si>
    <t>R-426A</t>
  </si>
  <si>
    <t>Hierro colado</t>
  </si>
  <si>
    <t>R-427A</t>
  </si>
  <si>
    <t>Cobre</t>
  </si>
  <si>
    <t>R-428A</t>
  </si>
  <si>
    <t>Chatarra de cobre</t>
  </si>
  <si>
    <t>R-434A</t>
  </si>
  <si>
    <t>Oro</t>
  </si>
  <si>
    <t>R-437A</t>
  </si>
  <si>
    <t>Plomo</t>
  </si>
  <si>
    <t>R-438A</t>
  </si>
  <si>
    <t>Chatarra de plomo</t>
  </si>
  <si>
    <t>R-442A</t>
  </si>
  <si>
    <t>Níquel</t>
  </si>
  <si>
    <t>R-449A</t>
  </si>
  <si>
    <t>Arrabio</t>
  </si>
  <si>
    <t>R-452A</t>
  </si>
  <si>
    <t>Plata</t>
  </si>
  <si>
    <t>R-453A</t>
  </si>
  <si>
    <t>Acero inoxidable mix</t>
  </si>
  <si>
    <t>R-507A</t>
  </si>
  <si>
    <t>Acero inoxidable virgen</t>
  </si>
  <si>
    <t>Acero inoxidable reciclado</t>
  </si>
  <si>
    <t>Acero mix</t>
  </si>
  <si>
    <t>Acero Virgen</t>
  </si>
  <si>
    <t>Acero reciclado</t>
  </si>
  <si>
    <t>Estaño</t>
  </si>
  <si>
    <t>Titanio</t>
  </si>
  <si>
    <t>Cinc</t>
  </si>
  <si>
    <t>Acrilonitrilo butadieno estireno (ABS)</t>
  </si>
  <si>
    <t>Fibra de vidrio/inyectado</t>
  </si>
  <si>
    <t>Fibra de vidrio/moldeo manual</t>
  </si>
  <si>
    <t>Fibra de vidrio</t>
  </si>
  <si>
    <t>Nylon 6</t>
  </si>
  <si>
    <t>Nylon 6-6</t>
  </si>
  <si>
    <t>Polibutadieno</t>
  </si>
  <si>
    <t>Policarbonato</t>
  </si>
  <si>
    <t>Resina de poliéster</t>
  </si>
  <si>
    <t>Poliéster</t>
  </si>
  <si>
    <t>Tereftalato de polietileno (PET)</t>
  </si>
  <si>
    <t>Polietileno de alta densidad (HDPE)</t>
  </si>
  <si>
    <t>Polietileno de baja densidad (LDPE)</t>
  </si>
  <si>
    <t>Espuma de polímero</t>
  </si>
  <si>
    <t>Polipropileno</t>
  </si>
  <si>
    <t>Poliestireno</t>
  </si>
  <si>
    <t>Espuma de poliuretano</t>
  </si>
  <si>
    <t>Policloruro de vinilo (PVC)</t>
  </si>
  <si>
    <t>Estireno acrilonitrilo (SAN)</t>
  </si>
  <si>
    <t>Acetileno</t>
  </si>
  <si>
    <t>Pegamento acrílico</t>
  </si>
  <si>
    <t>Barniz</t>
  </si>
  <si>
    <t>Adhesivo industrial</t>
  </si>
  <si>
    <t>Pintura</t>
  </si>
  <si>
    <t>Pintura en base agua</t>
  </si>
  <si>
    <t>Amoniaco</t>
  </si>
  <si>
    <t>Argón</t>
  </si>
  <si>
    <t>Cadmio</t>
  </si>
  <si>
    <t>Químico inorgánico</t>
  </si>
  <si>
    <t>Químico orgánico</t>
  </si>
  <si>
    <t>Resina epoxi</t>
  </si>
  <si>
    <t>Etilen glicol</t>
  </si>
  <si>
    <t>Etilvinilacetato (goma EVA)</t>
  </si>
  <si>
    <t>Grafito</t>
  </si>
  <si>
    <t>Aceite lubricante</t>
  </si>
  <si>
    <t>Resina de melamina formaldehído</t>
  </si>
  <si>
    <t>Oxigeno</t>
  </si>
  <si>
    <t>Resina fenólica</t>
  </si>
  <si>
    <t>Caucho natural</t>
  </si>
  <si>
    <t>Disolvente orgánico</t>
  </si>
  <si>
    <t>Hexafluoruro de azufre (SF6)</t>
  </si>
  <si>
    <t>Azufre</t>
  </si>
  <si>
    <t>Ácido sulfúrico</t>
  </si>
  <si>
    <t>Caucho sintético</t>
  </si>
  <si>
    <t>Agua corriente</t>
  </si>
  <si>
    <t>Resina de urea-formaldehído</t>
  </si>
  <si>
    <t>Algodón</t>
  </si>
  <si>
    <t>Tejido de algodón</t>
  </si>
  <si>
    <t>Viscosa</t>
  </si>
  <si>
    <t>Gasolina (E5)</t>
  </si>
  <si>
    <t>Electricidad Renovable en Baja tensión</t>
  </si>
  <si>
    <t>Gas refrigerante (genérico)</t>
  </si>
  <si>
    <t>Aditivo superplastificante</t>
  </si>
  <si>
    <t>Aditivo impermeabilizante</t>
  </si>
  <si>
    <t>Aditivo anticongelante</t>
  </si>
  <si>
    <t>Aditivo polifuncional</t>
  </si>
  <si>
    <t>Aditivo plastificante</t>
  </si>
  <si>
    <t>Aditivo retardante</t>
  </si>
  <si>
    <t>Aceite hidráulico</t>
  </si>
  <si>
    <t>Cemento II</t>
  </si>
  <si>
    <t>Cemento Portland</t>
  </si>
  <si>
    <t>Arido</t>
  </si>
  <si>
    <t>Selenita</t>
  </si>
  <si>
    <t>Carbonato sódico</t>
  </si>
  <si>
    <t>Arena de sílice</t>
  </si>
  <si>
    <t>Ácido clorhídrico</t>
  </si>
  <si>
    <t>Ácido acético</t>
  </si>
  <si>
    <t>Parafina</t>
  </si>
  <si>
    <t>Ácido poliáctico (PLA)</t>
  </si>
  <si>
    <t>Cartón reciclado</t>
  </si>
  <si>
    <t>Cable de aluminio</t>
  </si>
  <si>
    <t>Tóner negro</t>
  </si>
  <si>
    <t>Tóner color</t>
  </si>
  <si>
    <t>Lodo de depuración</t>
  </si>
  <si>
    <t>Reciclaje de Aceite hidráulico (valorización material)</t>
  </si>
  <si>
    <t>Reciclaje hormigón  (valorización material)</t>
  </si>
  <si>
    <t>Reciclaje de residuos de hormigón  (valorización material)</t>
  </si>
  <si>
    <t>Reciclaje de residuos de RCD  (valorización material)</t>
  </si>
  <si>
    <t>Gestión de residuos de hormigón (gestión finalista)</t>
  </si>
  <si>
    <t>Gestión de residuos de RCD (gestión finalista)</t>
  </si>
  <si>
    <t>Gestión de residuos de madera (incineración) (uso)</t>
  </si>
  <si>
    <t>Fuente: Ihobe, Sociedad Pública de Gestión Ambiental de Gobierno Vasco, 2024. Factores de caracterización basados en Ecoinvent 3.10, modificado para las condiciones particulares de Euskadi.</t>
  </si>
  <si>
    <t>Microsoft Word - Global-Warming-Potential-Values.docx</t>
  </si>
  <si>
    <t>*Factor de emisión del gas natural expresado en kgCO2/kWhPCS (Poder Calorífico Superior). Para el paso de PCS a PCI se utiliza el factor de conversión de 0,901.</t>
  </si>
  <si>
    <t xml:space="preserve">**La utilización de la biomasa (madera, pellets o biogás) como combustible se considera neutra en emisiones de CO2 al ser de origen biogénico pero sí producirá emisiones de CH4 y N2O. </t>
  </si>
  <si>
    <t xml:space="preserve">Los factores de emisión de CO2 con independencia de su origen biogénico serían: para el biogás 1,369 kgCO2/kg, madera 1,617 kgCO2/kg, pellets 1,474 kgCO2/kg, astillas 1,680 kgCO2/kg, serrines 2,123 kgCO2/kg, cáscara de frutos secos 2,022 kgCO2/kg, hueso de aceituna 2,022 kgCO2/kg y carbón vegetal 3,516 kgCO2/kg. </t>
  </si>
  <si>
    <t>https://www.europarl.europa.eu/RegData/etudes/BRIE/2021/689332/EPRS_BRI(2021)689332_EN.pdf</t>
  </si>
  <si>
    <t>Refrigerantes y otros gases fluorados no incluidos en la lista: describa</t>
  </si>
  <si>
    <t>Factores de emisión kg CO2e/unidad</t>
  </si>
  <si>
    <t>Factor de emisión mix peninsular_MITECO</t>
  </si>
  <si>
    <t>Mix eléctrico peninsular</t>
  </si>
  <si>
    <t>CONSUMO ENERGÉTICO  ANUAL</t>
  </si>
  <si>
    <t>ENERGÍA AHORRADA</t>
  </si>
  <si>
    <t>kWh/año</t>
  </si>
  <si>
    <t>Situación energética antes de la inversión (kWh/año)</t>
  </si>
  <si>
    <t>Situación energética después de la inversión (kWh/año)</t>
  </si>
  <si>
    <t>Total energía ahorrada kWh/año</t>
  </si>
  <si>
    <t>CONSUMO ENERGÉTICO ANUAL INICIAL (kWh/año)</t>
  </si>
  <si>
    <t>CONSUMO ENERGÉTICO ANUAL FINAL (kWh/año)</t>
  </si>
  <si>
    <t>CÁLCULO DE EMISIONES DE CO2 Y AHORRO ENERGÉTICO</t>
  </si>
  <si>
    <t>Resultado Reducción emisiones CO2</t>
  </si>
  <si>
    <t>Resultado Reducción consumo energético</t>
  </si>
  <si>
    <t>MWh/año</t>
  </si>
  <si>
    <t>tep/año</t>
  </si>
  <si>
    <t>%</t>
  </si>
  <si>
    <t>Tipo de actuación</t>
  </si>
  <si>
    <t>Energía ahorrada en MWh/año</t>
  </si>
  <si>
    <t>Energía ahorrada en tep/año</t>
  </si>
  <si>
    <t>Total energía ahorrada respecto al consumo incial (%)</t>
  </si>
  <si>
    <t>kgCO2eq/unidad</t>
  </si>
  <si>
    <t>Vector energético</t>
  </si>
  <si>
    <t>Electricidad Renovable en baja tensión</t>
  </si>
  <si>
    <r>
      <t>Factor de emisión kgCO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/unidad</t>
    </r>
  </si>
  <si>
    <t>Datos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</si>
</sst>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0"/>
    <numFmt numFmtId="166" formatCode="0.00_ ;[Red]\-0.00\ "/>
    <numFmt numFmtId="167" formatCode="0.000_ ;[Red]\-0.000\ "/>
    <numFmt numFmtId="168" formatCode="#,##0.00_ ;[Red]\-#,##0.00\ "/>
    <numFmt numFmtId="169" formatCode="#,##0.000_ ;[Red]\-#,##0.0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Microsoft Sans Serif"/>
      <family val="2"/>
    </font>
    <font>
      <b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vertAlign val="subscript"/>
      <sz val="11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9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6" fillId="0" borderId="0"/>
  </cellStyleXfs>
  <cellXfs count="224">
    <xf numFmtId="0" fontId="0" fillId="0" borderId="0" xfId="0"/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/>
    <xf numFmtId="16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165" fontId="0" fillId="0" borderId="5" xfId="0" applyNumberFormat="1" applyBorder="1" applyAlignment="1">
      <alignment horizontal="center" vertical="center" wrapText="1"/>
    </xf>
    <xf numFmtId="0" fontId="0" fillId="4" borderId="0" xfId="0" applyFill="1"/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0" fillId="0" borderId="17" xfId="0" applyNumberForma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5" xfId="0" applyBorder="1"/>
    <xf numFmtId="165" fontId="0" fillId="0" borderId="5" xfId="0" applyNumberFormat="1" applyBorder="1" applyAlignment="1">
      <alignment horizontal="center"/>
    </xf>
    <xf numFmtId="165" fontId="9" fillId="0" borderId="5" xfId="0" applyNumberFormat="1" applyFont="1" applyBorder="1" applyAlignment="1">
      <alignment horizontal="center" vertical="center" wrapText="1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26" xfId="0" applyNumberForma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68" fontId="0" fillId="4" borderId="8" xfId="0" applyNumberFormat="1" applyFill="1" applyBorder="1" applyAlignment="1">
      <alignment horizontal="center" vertical="center" wrapText="1"/>
    </xf>
    <xf numFmtId="168" fontId="0" fillId="4" borderId="10" xfId="0" applyNumberFormat="1" applyFill="1" applyBorder="1" applyAlignment="1">
      <alignment horizontal="center" vertical="center" wrapText="1"/>
    </xf>
    <xf numFmtId="168" fontId="0" fillId="4" borderId="13" xfId="0" applyNumberFormat="1" applyFill="1" applyBorder="1" applyAlignment="1">
      <alignment horizontal="center" vertical="center" wrapText="1"/>
    </xf>
    <xf numFmtId="168" fontId="0" fillId="4" borderId="15" xfId="0" applyNumberFormat="1" applyFill="1" applyBorder="1" applyAlignment="1">
      <alignment horizontal="center" vertical="center" wrapText="1"/>
    </xf>
    <xf numFmtId="168" fontId="0" fillId="4" borderId="23" xfId="0" applyNumberFormat="1" applyFill="1" applyBorder="1" applyAlignment="1">
      <alignment horizontal="center" vertical="center" wrapText="1"/>
    </xf>
    <xf numFmtId="168" fontId="0" fillId="4" borderId="20" xfId="0" applyNumberFormat="1" applyFill="1" applyBorder="1" applyAlignment="1">
      <alignment horizontal="center" vertical="center" wrapText="1"/>
    </xf>
    <xf numFmtId="168" fontId="0" fillId="4" borderId="27" xfId="0" applyNumberFormat="1" applyFill="1" applyBorder="1" applyAlignment="1">
      <alignment horizontal="center" vertical="center" wrapText="1"/>
    </xf>
    <xf numFmtId="168" fontId="0" fillId="4" borderId="19" xfId="0" applyNumberFormat="1" applyFill="1" applyBorder="1" applyAlignment="1">
      <alignment horizontal="center" vertical="center" wrapText="1"/>
    </xf>
    <xf numFmtId="168" fontId="0" fillId="4" borderId="21" xfId="0" applyNumberForma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8" fontId="0" fillId="0" borderId="30" xfId="0" applyNumberFormat="1" applyBorder="1" applyAlignment="1">
      <alignment horizontal="center" vertical="center"/>
    </xf>
    <xf numFmtId="168" fontId="0" fillId="0" borderId="38" xfId="0" applyNumberFormat="1" applyBorder="1" applyAlignment="1">
      <alignment horizontal="center" vertical="center"/>
    </xf>
    <xf numFmtId="168" fontId="0" fillId="0" borderId="31" xfId="0" applyNumberFormat="1" applyBorder="1" applyAlignment="1">
      <alignment horizontal="center" vertical="center"/>
    </xf>
    <xf numFmtId="168" fontId="0" fillId="0" borderId="39" xfId="0" applyNumberForma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/>
    </xf>
    <xf numFmtId="168" fontId="0" fillId="4" borderId="30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68" fontId="0" fillId="4" borderId="7" xfId="0" applyNumberFormat="1" applyFill="1" applyBorder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68" fontId="0" fillId="4" borderId="5" xfId="0" applyNumberFormat="1" applyFill="1" applyBorder="1" applyAlignment="1">
      <alignment vertical="center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68" fontId="0" fillId="4" borderId="12" xfId="0" applyNumberFormat="1" applyFill="1" applyBorder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0" fontId="0" fillId="2" borderId="14" xfId="0" applyFill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168" fontId="0" fillId="4" borderId="14" xfId="0" applyNumberFormat="1" applyFill="1" applyBorder="1" applyAlignment="1">
      <alignment vertical="center"/>
    </xf>
    <xf numFmtId="0" fontId="0" fillId="2" borderId="22" xfId="0" applyFill="1" applyBorder="1" applyAlignment="1" applyProtection="1">
      <alignment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168" fontId="0" fillId="4" borderId="22" xfId="0" applyNumberFormat="1" applyFill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vertical="center"/>
    </xf>
    <xf numFmtId="4" fontId="0" fillId="0" borderId="16" xfId="0" applyNumberFormat="1" applyBorder="1" applyAlignment="1">
      <alignment vertical="center"/>
    </xf>
    <xf numFmtId="169" fontId="0" fillId="0" borderId="16" xfId="0" applyNumberFormat="1" applyBorder="1" applyAlignment="1">
      <alignment vertical="center"/>
    </xf>
    <xf numFmtId="169" fontId="0" fillId="0" borderId="31" xfId="0" applyNumberFormat="1" applyBorder="1" applyAlignment="1">
      <alignment vertical="center"/>
    </xf>
    <xf numFmtId="169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vertical="center"/>
    </xf>
    <xf numFmtId="167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167" fontId="8" fillId="4" borderId="0" xfId="0" applyNumberFormat="1" applyFont="1" applyFill="1" applyAlignment="1">
      <alignment vertical="center"/>
    </xf>
    <xf numFmtId="4" fontId="0" fillId="4" borderId="8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31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8" fillId="4" borderId="15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0" fillId="4" borderId="7" xfId="0" applyNumberFormat="1" applyFill="1" applyBorder="1" applyAlignment="1">
      <alignment vertical="center"/>
    </xf>
    <xf numFmtId="4" fontId="0" fillId="4" borderId="5" xfId="0" applyNumberFormat="1" applyFill="1" applyBorder="1" applyAlignment="1">
      <alignment vertical="center"/>
    </xf>
    <xf numFmtId="4" fontId="0" fillId="4" borderId="30" xfId="0" applyNumberFormat="1" applyFill="1" applyBorder="1" applyAlignment="1">
      <alignment horizontal="center" vertical="center"/>
    </xf>
    <xf numFmtId="4" fontId="0" fillId="4" borderId="38" xfId="0" applyNumberFormat="1" applyFill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4" borderId="28" xfId="0" applyNumberFormat="1" applyFill="1" applyBorder="1" applyAlignment="1">
      <alignment vertical="center"/>
    </xf>
    <xf numFmtId="4" fontId="0" fillId="4" borderId="29" xfId="0" applyNumberFormat="1" applyFill="1" applyBorder="1" applyAlignment="1">
      <alignment horizontal="center" vertical="center"/>
    </xf>
    <xf numFmtId="4" fontId="0" fillId="4" borderId="37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 wrapText="1"/>
    </xf>
    <xf numFmtId="168" fontId="8" fillId="0" borderId="15" xfId="0" applyNumberFormat="1" applyFont="1" applyBorder="1" applyAlignment="1">
      <alignment horizontal="right" vertical="center"/>
    </xf>
    <xf numFmtId="168" fontId="8" fillId="0" borderId="2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8" fillId="4" borderId="15" xfId="0" applyNumberFormat="1" applyFont="1" applyFill="1" applyBorder="1" applyAlignment="1">
      <alignment vertical="center"/>
    </xf>
    <xf numFmtId="168" fontId="11" fillId="4" borderId="7" xfId="0" applyNumberFormat="1" applyFont="1" applyFill="1" applyBorder="1" applyAlignment="1">
      <alignment horizontal="center" vertical="center" wrapText="1"/>
    </xf>
    <xf numFmtId="9" fontId="11" fillId="5" borderId="22" xfId="2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8" fontId="3" fillId="0" borderId="7" xfId="0" applyNumberFormat="1" applyFont="1" applyBorder="1" applyAlignment="1">
      <alignment horizontal="center" vertical="center"/>
    </xf>
    <xf numFmtId="10" fontId="1" fillId="0" borderId="0" xfId="2" applyNumberFormat="1" applyAlignment="1">
      <alignment vertical="center"/>
    </xf>
    <xf numFmtId="9" fontId="17" fillId="5" borderId="22" xfId="2" applyFont="1" applyFill="1" applyBorder="1" applyAlignment="1">
      <alignment horizontal="center" vertical="center" wrapText="1"/>
    </xf>
    <xf numFmtId="168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41" xfId="0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6" borderId="7" xfId="0" applyFill="1" applyBorder="1" applyAlignment="1" applyProtection="1">
      <alignment vertical="center"/>
      <protection locked="0"/>
    </xf>
    <xf numFmtId="0" fontId="0" fillId="6" borderId="12" xfId="0" applyFill="1" applyBorder="1" applyAlignment="1" applyProtection="1">
      <alignment vertical="center"/>
      <protection locked="0"/>
    </xf>
    <xf numFmtId="0" fontId="0" fillId="6" borderId="7" xfId="0" applyFill="1" applyBorder="1" applyAlignment="1" applyProtection="1">
      <alignment horizontal="left" vertical="center"/>
      <protection locked="0"/>
    </xf>
    <xf numFmtId="164" fontId="0" fillId="6" borderId="7" xfId="0" applyNumberFormat="1" applyFill="1" applyBorder="1" applyAlignment="1" applyProtection="1">
      <alignment horizontal="center" vertical="center"/>
      <protection locked="0"/>
    </xf>
    <xf numFmtId="4" fontId="0" fillId="6" borderId="7" xfId="0" applyNumberFormat="1" applyFill="1" applyBorder="1" applyAlignment="1" applyProtection="1">
      <alignment vertical="center"/>
      <protection locked="0"/>
    </xf>
    <xf numFmtId="4" fontId="0" fillId="6" borderId="14" xfId="0" applyNumberFormat="1" applyFill="1" applyBorder="1" applyAlignment="1" applyProtection="1">
      <alignment vertical="center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4" fontId="0" fillId="6" borderId="5" xfId="0" applyNumberFormat="1" applyFill="1" applyBorder="1" applyAlignment="1" applyProtection="1">
      <alignment vertical="center"/>
      <protection locked="0"/>
    </xf>
    <xf numFmtId="4" fontId="0" fillId="6" borderId="12" xfId="0" applyNumberFormat="1" applyFill="1" applyBorder="1" applyAlignment="1" applyProtection="1">
      <alignment vertical="center"/>
      <protection locked="0"/>
    </xf>
    <xf numFmtId="4" fontId="0" fillId="6" borderId="22" xfId="0" applyNumberFormat="1" applyFill="1" applyBorder="1" applyAlignment="1" applyProtection="1">
      <alignment vertical="center"/>
      <protection locked="0"/>
    </xf>
    <xf numFmtId="4" fontId="0" fillId="6" borderId="30" xfId="0" applyNumberFormat="1" applyFill="1" applyBorder="1" applyAlignment="1">
      <alignment vertical="center"/>
    </xf>
    <xf numFmtId="4" fontId="0" fillId="6" borderId="38" xfId="0" applyNumberFormat="1" applyFill="1" applyBorder="1" applyAlignment="1">
      <alignment vertical="center"/>
    </xf>
    <xf numFmtId="4" fontId="0" fillId="6" borderId="31" xfId="0" applyNumberForma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 wrapText="1"/>
    </xf>
    <xf numFmtId="168" fontId="0" fillId="6" borderId="39" xfId="0" applyNumberFormat="1" applyFill="1" applyBorder="1" applyAlignment="1">
      <alignment vertical="center"/>
    </xf>
    <xf numFmtId="168" fontId="0" fillId="6" borderId="30" xfId="0" applyNumberFormat="1" applyFill="1" applyBorder="1" applyAlignment="1">
      <alignment vertical="center"/>
    </xf>
    <xf numFmtId="168" fontId="0" fillId="6" borderId="40" xfId="0" applyNumberFormat="1" applyFill="1" applyBorder="1" applyAlignment="1">
      <alignment vertical="center"/>
    </xf>
    <xf numFmtId="0" fontId="0" fillId="6" borderId="20" xfId="0" applyFill="1" applyBorder="1" applyAlignment="1" applyProtection="1">
      <alignment vertical="center"/>
      <protection locked="0"/>
    </xf>
    <xf numFmtId="0" fontId="0" fillId="6" borderId="19" xfId="0" applyFill="1" applyBorder="1" applyAlignment="1" applyProtection="1">
      <alignment vertical="center"/>
      <protection locked="0"/>
    </xf>
    <xf numFmtId="4" fontId="0" fillId="6" borderId="28" xfId="0" applyNumberFormat="1" applyFill="1" applyBorder="1" applyAlignment="1" applyProtection="1">
      <alignment vertical="center"/>
      <protection locked="0"/>
    </xf>
    <xf numFmtId="4" fontId="0" fillId="6" borderId="37" xfId="0" applyNumberFormat="1" applyFill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25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169" fontId="0" fillId="6" borderId="30" xfId="0" applyNumberFormat="1" applyFill="1" applyBorder="1" applyAlignment="1">
      <alignment vertical="center"/>
    </xf>
    <xf numFmtId="0" fontId="9" fillId="0" borderId="12" xfId="0" applyFont="1" applyBorder="1" applyAlignment="1">
      <alignment vertical="center"/>
    </xf>
    <xf numFmtId="1" fontId="0" fillId="0" borderId="12" xfId="0" applyNumberFormat="1" applyBorder="1" applyAlignment="1">
      <alignment horizontal="center" vertical="center"/>
    </xf>
    <xf numFmtId="169" fontId="0" fillId="4" borderId="31" xfId="0" applyNumberFormat="1" applyFill="1" applyBorder="1" applyAlignment="1">
      <alignment vertical="center"/>
    </xf>
    <xf numFmtId="168" fontId="0" fillId="4" borderId="31" xfId="0" applyNumberFormat="1" applyFill="1" applyBorder="1" applyAlignment="1">
      <alignment horizontal="center" vertical="center"/>
    </xf>
    <xf numFmtId="168" fontId="0" fillId="4" borderId="7" xfId="0" applyNumberFormat="1" applyFill="1" applyBorder="1" applyAlignment="1">
      <alignment horizontal="center" vertical="center" wrapText="1"/>
    </xf>
    <xf numFmtId="168" fontId="0" fillId="4" borderId="12" xfId="0" applyNumberForma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0" fillId="8" borderId="18" xfId="0" applyFill="1" applyBorder="1" applyAlignment="1">
      <alignment horizontal="centerContinuous"/>
    </xf>
    <xf numFmtId="0" fontId="0" fillId="8" borderId="4" xfId="0" applyFill="1" applyBorder="1" applyAlignment="1">
      <alignment horizontal="centerContinuous"/>
    </xf>
    <xf numFmtId="0" fontId="3" fillId="8" borderId="3" xfId="0" applyFont="1" applyFill="1" applyBorder="1" applyAlignment="1">
      <alignment horizontal="centerContinuous" vertical="center" wrapText="1"/>
    </xf>
    <xf numFmtId="0" fontId="22" fillId="0" borderId="0" xfId="1" applyFont="1"/>
    <xf numFmtId="0" fontId="18" fillId="0" borderId="0" xfId="0" applyFont="1" applyAlignment="1">
      <alignment vertical="center"/>
    </xf>
    <xf numFmtId="0" fontId="22" fillId="0" borderId="0" xfId="1" applyFont="1" applyAlignment="1">
      <alignment vertical="center"/>
    </xf>
  </cellXfs>
  <cellStyles count="6">
    <cellStyle name="Hipervínculo" xfId="1" builtinId="8"/>
    <cellStyle name="Hipervínculo 2" xfId="3" xr:uid="{EBA530DD-09FA-42A1-8F84-A136B58E72A0}"/>
    <cellStyle name="Normal" xfId="0" builtinId="0"/>
    <cellStyle name="Normal 2" xfId="5" xr:uid="{B1BB7E04-53EA-4EF9-802F-8B1A306D860B}"/>
    <cellStyle name="Porcentaje" xfId="2" builtinId="5"/>
    <cellStyle name="Porcentaje 2" xfId="4" xr:uid="{BEE36DFA-B481-445B-9367-E42EABFA7D45}"/>
  </cellStyles>
  <dxfs count="58"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b/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b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133351</xdr:rowOff>
    </xdr:from>
    <xdr:to>
      <xdr:col>5</xdr:col>
      <xdr:colOff>187735</xdr:colOff>
      <xdr:row>71</xdr:row>
      <xdr:rowOff>123267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94B3E3A-1090-2123-C06F-24501D164344}"/>
            </a:ext>
          </a:extLst>
        </xdr:cNvPr>
        <xdr:cNvGrpSpPr/>
      </xdr:nvGrpSpPr>
      <xdr:grpSpPr>
        <a:xfrm>
          <a:off x="76202" y="133351"/>
          <a:ext cx="3753445" cy="13515416"/>
          <a:chOff x="133352" y="57151"/>
          <a:chExt cx="3731033" cy="11999617"/>
        </a:xfrm>
      </xdr:grpSpPr>
      <xdr:sp macro="" textlink="">
        <xdr:nvSpPr>
          <xdr:cNvPr id="4" name="CuadroTexto 12">
            <a:extLst>
              <a:ext uri="{FF2B5EF4-FFF2-40B4-BE49-F238E27FC236}">
                <a16:creationId xmlns:a16="http://schemas.microsoft.com/office/drawing/2014/main" id="{756756F5-DFEE-BD16-F0AC-65937C74ABA0}"/>
              </a:ext>
            </a:extLst>
          </xdr:cNvPr>
          <xdr:cNvSpPr txBox="1"/>
        </xdr:nvSpPr>
        <xdr:spPr>
          <a:xfrm>
            <a:off x="178482" y="57151"/>
            <a:ext cx="3625035" cy="90636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/>
              <a:t>INSTRUCCIONES:</a:t>
            </a:r>
          </a:p>
          <a:p>
            <a:r>
              <a:rPr lang="es-ES" sz="1200"/>
              <a:t>Esta hoja de cálculo sirve para comparar  las emisiones de CO2eq y la reducción de comsumo energético (MWh) después de la inversión para la que se solicita la subvención en el programa</a:t>
            </a:r>
            <a:r>
              <a:rPr lang="es-ES" sz="1200" baseline="0"/>
              <a:t> EEIND26.</a:t>
            </a:r>
            <a:endParaRPr lang="es-ES" sz="1200"/>
          </a:p>
        </xdr:txBody>
      </xdr:sp>
      <xdr:sp macro="" textlink="">
        <xdr:nvSpPr>
          <xdr:cNvPr id="6" name="CuadroTexto 11">
            <a:extLst>
              <a:ext uri="{FF2B5EF4-FFF2-40B4-BE49-F238E27FC236}">
                <a16:creationId xmlns:a16="http://schemas.microsoft.com/office/drawing/2014/main" id="{2A1C7576-F941-A9EB-4442-110D5137619B}"/>
              </a:ext>
            </a:extLst>
          </xdr:cNvPr>
          <xdr:cNvSpPr txBox="1"/>
        </xdr:nvSpPr>
        <xdr:spPr>
          <a:xfrm>
            <a:off x="133352" y="1422678"/>
            <a:ext cx="3731033" cy="1063409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/>
              <a:t>Rellene</a:t>
            </a:r>
            <a:r>
              <a:rPr lang="es-ES" sz="1200" b="1" baseline="0"/>
              <a:t> la hoja "Datos Proyecto"; </a:t>
            </a:r>
            <a:r>
              <a:rPr lang="es-ES" sz="1200" b="1"/>
              <a:t>Sólo puede introducir datos en las celdas de fondo amarillo o azul</a:t>
            </a:r>
            <a:r>
              <a:rPr lang="es-ES" sz="1200"/>
              <a:t>. </a:t>
            </a:r>
          </a:p>
          <a:p>
            <a:r>
              <a:rPr lang="es-ES" sz="1200" b="1">
                <a:solidFill>
                  <a:srgbClr val="FF0000"/>
                </a:solidFill>
              </a:rPr>
              <a:t>Todas las demás celdas están protegidas contra escritura.</a:t>
            </a:r>
          </a:p>
          <a:p>
            <a:endParaRPr lang="es-ES" sz="1200"/>
          </a:p>
          <a:p>
            <a:r>
              <a:rPr lang="es-ES" sz="1200"/>
              <a:t>Debe introducir datos:</a:t>
            </a:r>
          </a:p>
          <a:p>
            <a:endParaRPr lang="es-ES" sz="1200"/>
          </a:p>
          <a:p>
            <a:r>
              <a:rPr lang="es-ES" sz="1200" b="1"/>
              <a:t>Celdas con fondo azul (columna “escoger”)</a:t>
            </a:r>
            <a:r>
              <a:rPr lang="es-ES" sz="1200"/>
              <a:t>: </a:t>
            </a:r>
            <a:r>
              <a:rPr lang="es-ES" sz="1200" u="sng"/>
              <a:t>en primer lugar</a:t>
            </a:r>
            <a:r>
              <a:rPr lang="es-ES" sz="1200"/>
              <a:t>, debe escoger el combustible utilizado o a utilizar, escogiendo un valor del desplegable. Al hacerlo, se rellenarán automáticamente, las celdas correspondientes a las columnas “unidad” y “factor de emisión”.</a:t>
            </a:r>
          </a:p>
          <a:p>
            <a:endParaRPr lang="es-ES" sz="1200"/>
          </a:p>
          <a:p>
            <a:pPr lvl="1"/>
            <a:r>
              <a:rPr lang="es-ES" sz="1050"/>
              <a:t>(*) Sólo si el combustible no estuviera listado, podrá introducir manualmente la información en la zona “5</a:t>
            </a:r>
            <a:r>
              <a:rPr lang="es-ES" sz="1050" baseline="0"/>
              <a:t> y 6</a:t>
            </a:r>
            <a:r>
              <a:rPr lang="es-ES" sz="1050"/>
              <a:t> Combustible no incluido en la lista”.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endParaRPr lang="es-ES" sz="1200"/>
          </a:p>
          <a:p>
            <a:r>
              <a:rPr lang="es-ES" sz="1200" b="1"/>
              <a:t>Celdas con fondo amarillo</a:t>
            </a:r>
            <a:r>
              <a:rPr lang="es-ES" sz="1200"/>
              <a:t>: debe introducir el valor de su proceso: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/>
              <a:t>Celda </a:t>
            </a:r>
            <a:r>
              <a:rPr lang="es-ES" sz="1200" b="1"/>
              <a:t>"Tipo de actuación": </a:t>
            </a:r>
            <a:r>
              <a:rPr lang="es-ES" sz="1200"/>
              <a:t>indicara el tipo de actuación a levar a cabo, segín la clasificación indicada en las bases (1, 2, 3, 4, 5 ó 6).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/>
              <a:t>Columna </a:t>
            </a:r>
            <a:r>
              <a:rPr lang="es-ES" sz="1200" b="1"/>
              <a:t>“antes de la inversión”</a:t>
            </a:r>
            <a:r>
              <a:rPr lang="es-ES" sz="1200"/>
              <a:t>: utilizando la unidad de medida de la columna </a:t>
            </a:r>
            <a:r>
              <a:rPr lang="es-ES" sz="1200" b="1"/>
              <a:t>“unidad”</a:t>
            </a:r>
            <a:r>
              <a:rPr lang="es-ES" sz="1200"/>
              <a:t>, debe indicar el </a:t>
            </a:r>
            <a:r>
              <a:rPr lang="es-ES" sz="1200" b="1"/>
              <a:t>consumo anual </a:t>
            </a:r>
            <a:r>
              <a:rPr lang="es-ES" sz="1200"/>
              <a:t>del combustible en el proceso antes de realizar la inversión.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/>
              <a:t>Columna </a:t>
            </a:r>
            <a:r>
              <a:rPr lang="es-ES" sz="1200" b="1"/>
              <a:t>“después de la inversión”</a:t>
            </a:r>
            <a:r>
              <a:rPr lang="es-ES" sz="1200"/>
              <a:t>: utilizando la unidad de medida de la columna </a:t>
            </a:r>
            <a:r>
              <a:rPr lang="es-ES" sz="1200" b="1"/>
              <a:t>“unidad”</a:t>
            </a:r>
            <a:r>
              <a:rPr lang="es-ES" sz="1200"/>
              <a:t>, debe indicar el </a:t>
            </a:r>
            <a:r>
              <a:rPr lang="es-ES" sz="1200" b="1"/>
              <a:t>consumo anual</a:t>
            </a:r>
            <a:r>
              <a:rPr lang="es-ES" sz="1200"/>
              <a:t> que se espera para el proceso después de la inversión.</a:t>
            </a:r>
          </a:p>
          <a:p>
            <a:pPr marL="742950" lvl="1" indent="-285750">
              <a:buFont typeface="Arial" panose="020B0604020202020204" pitchFamily="34" charset="0"/>
              <a:buChar char="•"/>
            </a:pPr>
            <a:r>
              <a:rPr lang="es-ES" sz="1050"/>
              <a:t>(*) en el caso citado anteriormente, de combustible no incluido en las listas desplegables, podrá introducir el combustible de su caso (columna “escoger”), y deberá indicar la unidad en la columna “unidad”, el factor de emisión en kgCO2eq/unidad en la columna “factor de emisión” y la referencia a la fuente normativa o bibliográfica donde se indique dicho valor.</a:t>
            </a:r>
            <a:endParaRPr lang="es-ES" sz="1200"/>
          </a:p>
          <a:p>
            <a:pPr marL="285750" lvl="1" indent="-285750">
              <a:buFont typeface="Arial" panose="020B0604020202020204" pitchFamily="34" charset="0"/>
              <a:buChar char="•"/>
            </a:pPr>
            <a:r>
              <a:rPr lang="es-ES" sz="1200"/>
              <a:t>Columna </a:t>
            </a:r>
            <a:r>
              <a:rPr lang="es-ES" sz="1200" b="1"/>
              <a:t>"Situación energética antes de la inversión":</a:t>
            </a:r>
            <a:r>
              <a:rPr lang="es-ES" sz="1200" b="1" baseline="0"/>
              <a:t> </a:t>
            </a:r>
            <a:r>
              <a:rPr lang="es-ES" sz="1200" b="0" baseline="0"/>
              <a:t>introducir utilizando la unidad kWh, el </a:t>
            </a:r>
            <a:r>
              <a:rPr lang="es-ES" sz="1200" b="1" baseline="0"/>
              <a:t>consumo energético anual </a:t>
            </a:r>
            <a:r>
              <a:rPr lang="es-ES" sz="1200" b="0" baseline="0"/>
              <a:t>del combustible en el proceso antes de realizar la inversión.</a:t>
            </a:r>
          </a:p>
          <a:p>
            <a:pPr marL="285750" marR="0" lvl="1" indent="-28575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Arial" panose="020B0604020202020204" pitchFamily="34" charset="0"/>
              <a:buChar char="•"/>
              <a:tabLst/>
              <a:defRPr/>
            </a:pP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Columna </a:t>
            </a: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"Situación energética después de la inversión": 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introducir utilizando la unidad kWh, el </a:t>
            </a: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consumo energético anual 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del combustible en el proceso después de realizar la inversión.</a:t>
            </a:r>
          </a:p>
          <a:p>
            <a:pPr marL="0" lvl="1"/>
            <a:endParaRPr lang="es-ES" sz="1200" b="1"/>
          </a:p>
          <a:p>
            <a:pPr marL="0" lvl="1"/>
            <a:r>
              <a:rPr lang="es-ES" sz="1200" b="1"/>
              <a:t>CON LOS VALORES INTRODUCIDOS, LA HOJA DE CÁLCULO CALCULA EL VALOR DE EMISIONES EVITADAS Y LA</a:t>
            </a:r>
            <a:r>
              <a:rPr lang="es-ES" sz="1200" b="1" baseline="0"/>
              <a:t> ENERGÍA AHORRADA</a:t>
            </a:r>
          </a:p>
          <a:p>
            <a:pPr marL="0" lvl="1"/>
            <a:endParaRPr lang="es-ES" sz="1200" b="1"/>
          </a:p>
          <a:p>
            <a:pPr marL="0" lvl="1"/>
            <a:r>
              <a:rPr lang="es-ES" sz="1200" b="1"/>
              <a:t>Para</a:t>
            </a:r>
            <a:r>
              <a:rPr lang="es-ES" sz="1200" b="1" baseline="0"/>
              <a:t> las actuaciones tipo 1,2,3 y 4, debe cumplirse que el "Total energía ahorrada respecto al consumo incial (%)" debe ser igual o mayor al 10%.</a:t>
            </a:r>
          </a:p>
          <a:p>
            <a:pPr marL="0" lvl="1"/>
            <a:endParaRPr lang="es-ES" sz="1200" b="1" baseline="0"/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Para la actuación tipo 5, debe cumplirse que el "Total energía ahorrada respecto al consumo incial (%)" debe ser igual o mayor al 10%, o que "Total emisiones evitadas de CO2eq anuales en %" debe ser igual o mayor al 10%.</a:t>
            </a: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Para la actuación tipo 6, debe cumplirse que "Total emisiones evitadas de CO2eq anuales en %" debe ser igual o mayor al 10%.</a:t>
            </a: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lvl="1"/>
            <a:endParaRPr lang="es-ES" sz="1200" b="1"/>
          </a:p>
        </xdr:txBody>
      </xdr:sp>
    </xdr:grpSp>
    <xdr:clientData/>
  </xdr:twoCellAnchor>
  <xdr:twoCellAnchor editAs="oneCell">
    <xdr:from>
      <xdr:col>6</xdr:col>
      <xdr:colOff>0</xdr:colOff>
      <xdr:row>0</xdr:row>
      <xdr:rowOff>0</xdr:rowOff>
    </xdr:from>
    <xdr:to>
      <xdr:col>25</xdr:col>
      <xdr:colOff>284544</xdr:colOff>
      <xdr:row>19</xdr:row>
      <xdr:rowOff>161452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E9EC92-E51D-B4DA-0617-542849F86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294" y="0"/>
          <a:ext cx="14123809" cy="37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25</xdr:col>
      <xdr:colOff>722640</xdr:colOff>
      <xdr:row>39</xdr:row>
      <xdr:rowOff>47167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420F79B-64FF-A9F7-BE03-432899E52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0294" y="3810000"/>
          <a:ext cx="14561905" cy="36666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25</xdr:col>
      <xdr:colOff>694068</xdr:colOff>
      <xdr:row>53</xdr:row>
      <xdr:rowOff>180643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36E389A-4DF0-53DF-6E44-BCC6BFE3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70294" y="7620000"/>
          <a:ext cx="14533333" cy="26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49563</xdr:colOff>
      <xdr:row>2</xdr:row>
      <xdr:rowOff>64305</xdr:rowOff>
    </xdr:from>
    <xdr:to>
      <xdr:col>14</xdr:col>
      <xdr:colOff>640113</xdr:colOff>
      <xdr:row>22</xdr:row>
      <xdr:rowOff>123798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60B341-63E3-93D7-2E99-DD48BD26E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0230" y="445305"/>
          <a:ext cx="7448550" cy="4059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ospri-my.sharepoint.com/personal/jvallejo_spri_eus/Documents/Desktop/excel%20descarb/MODELO_CALCULO_EMISIONES_CO2_2024%20-%20vPRUEBA.xlsx" TargetMode="External"/><Relationship Id="rId1" Type="http://schemas.openxmlformats.org/officeDocument/2006/relationships/externalLinkPath" Target="https://grupospri.sharepoint.com/personal/jvallejo_spri_eus/Documents/Desktop/excel%20descarb/MODELO_CALCULO_EMISIONES_CO2_2024%20-%20vPRUE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ciones"/>
      <sheetName val="Datos Proyecto"/>
      <sheetName val="Factores de emisión"/>
      <sheetName val="Factores de emisión 2"/>
    </sheetNames>
    <sheetDataSet>
      <sheetData sheetId="0"/>
      <sheetData sheetId="1">
        <row r="3">
          <cell r="C3">
            <v>10</v>
          </cell>
        </row>
        <row r="61">
          <cell r="C61">
            <v>0</v>
          </cell>
        </row>
        <row r="63">
          <cell r="C63">
            <v>100</v>
          </cell>
        </row>
      </sheetData>
      <sheetData sheetId="2">
        <row r="35">
          <cell r="D35">
            <v>0.11899999999999999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Info%20&#250;til/factoresemision_tcm30-542746%20(8).xlsx" TargetMode="External"/><Relationship Id="rId1" Type="http://schemas.openxmlformats.org/officeDocument/2006/relationships/hyperlink" Target="https://www.europarl.europa.eu/RegData/etudes/BRIE/2021/689332/EPRS_BRI(2021)689332_EN.pdf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001F-0D46-4B87-87FF-39B96CD8124C}">
  <sheetPr>
    <pageSetUpPr fitToPage="1"/>
  </sheetPr>
  <dimension ref="A1:AI66"/>
  <sheetViews>
    <sheetView showGridLines="0" zoomScale="85" zoomScaleNormal="85" workbookViewId="0">
      <selection activeCell="AB28" sqref="AB28"/>
    </sheetView>
  </sheetViews>
  <sheetFormatPr baseColWidth="10" defaultColWidth="10.85546875" defaultRowHeight="15" x14ac:dyDescent="0.25"/>
  <sheetData>
    <row r="1" spans="1:3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1:3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1:3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1:3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</sheetData>
  <sheetProtection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B1:S77"/>
  <sheetViews>
    <sheetView showGridLines="0" tabSelected="1" zoomScale="70" zoomScaleNormal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" sqref="C2"/>
    </sheetView>
  </sheetViews>
  <sheetFormatPr baseColWidth="10" defaultColWidth="11.42578125" defaultRowHeight="15" x14ac:dyDescent="0.25"/>
  <cols>
    <col min="1" max="1" width="2.85546875" style="59" customWidth="1"/>
    <col min="2" max="2" width="4.28515625" style="170" customWidth="1"/>
    <col min="3" max="3" width="81.5703125" style="150" bestFit="1" customWidth="1"/>
    <col min="4" max="4" width="42.85546875" style="59" bestFit="1" customWidth="1"/>
    <col min="5" max="5" width="15" style="59" bestFit="1" customWidth="1"/>
    <col min="6" max="6" width="20.42578125" style="59" customWidth="1"/>
    <col min="7" max="8" width="22.7109375" style="59" customWidth="1"/>
    <col min="9" max="9" width="20.7109375" style="59" customWidth="1"/>
    <col min="10" max="11" width="30.7109375" style="59" customWidth="1"/>
    <col min="12" max="13" width="20.7109375" style="59" customWidth="1"/>
    <col min="14" max="14" width="0" style="59" hidden="1" customWidth="1"/>
    <col min="15" max="15" width="10.85546875" style="59" customWidth="1"/>
    <col min="16" max="17" width="20.7109375" style="59" customWidth="1"/>
    <col min="18" max="18" width="10.85546875" style="59" customWidth="1"/>
    <col min="19" max="19" width="15.7109375" style="59" bestFit="1" customWidth="1"/>
    <col min="20" max="20" width="11.42578125" style="59" customWidth="1"/>
    <col min="21" max="16384" width="11.42578125" style="59"/>
  </cols>
  <sheetData>
    <row r="1" spans="2:19" ht="15.75" customHeight="1" thickBot="1" x14ac:dyDescent="0.3"/>
    <row r="2" spans="2:19" ht="26.25" customHeight="1" thickBot="1" x14ac:dyDescent="0.3">
      <c r="C2" s="198" t="s">
        <v>309</v>
      </c>
      <c r="G2" s="13" t="s">
        <v>0</v>
      </c>
    </row>
    <row r="3" spans="2:19" ht="19.5" thickBot="1" x14ac:dyDescent="0.3">
      <c r="C3" s="151" t="s">
        <v>315</v>
      </c>
      <c r="D3" s="183"/>
      <c r="G3" s="14" t="s">
        <v>1</v>
      </c>
    </row>
    <row r="4" spans="2:19" ht="18" customHeight="1" thickBot="1" x14ac:dyDescent="0.3">
      <c r="D4" s="60"/>
      <c r="G4" s="190" t="s">
        <v>2</v>
      </c>
    </row>
    <row r="5" spans="2:19" ht="15.75" customHeight="1" thickBot="1" x14ac:dyDescent="0.3"/>
    <row r="6" spans="2:19" ht="45" customHeight="1" thickBot="1" x14ac:dyDescent="0.3">
      <c r="C6" s="200" t="s">
        <v>3</v>
      </c>
      <c r="F6" s="15" t="s">
        <v>4</v>
      </c>
      <c r="G6" s="15" t="s">
        <v>5</v>
      </c>
      <c r="H6" s="15" t="s">
        <v>6</v>
      </c>
      <c r="I6" s="15" t="s">
        <v>7</v>
      </c>
      <c r="J6" s="15" t="s">
        <v>304</v>
      </c>
      <c r="K6" s="15" t="s">
        <v>305</v>
      </c>
      <c r="L6" s="15" t="s">
        <v>303</v>
      </c>
      <c r="M6" s="15" t="s">
        <v>8</v>
      </c>
      <c r="P6" s="15" t="s">
        <v>8</v>
      </c>
      <c r="Q6" s="15" t="s">
        <v>8</v>
      </c>
    </row>
    <row r="7" spans="2:19" s="133" customFormat="1" ht="30" customHeight="1" thickBot="1" x14ac:dyDescent="0.3">
      <c r="B7" s="170"/>
      <c r="C7" s="152"/>
      <c r="D7" s="15" t="s">
        <v>9</v>
      </c>
      <c r="E7" s="15" t="s">
        <v>10</v>
      </c>
      <c r="F7" s="15" t="s">
        <v>319</v>
      </c>
      <c r="G7" s="15" t="s">
        <v>11</v>
      </c>
      <c r="H7" s="15" t="s">
        <v>11</v>
      </c>
      <c r="I7" s="15" t="s">
        <v>11</v>
      </c>
      <c r="J7" s="15" t="s">
        <v>301</v>
      </c>
      <c r="K7" s="15" t="s">
        <v>301</v>
      </c>
      <c r="L7" s="15" t="s">
        <v>302</v>
      </c>
      <c r="M7" s="15" t="s">
        <v>12</v>
      </c>
      <c r="P7" s="15" t="s">
        <v>13</v>
      </c>
      <c r="Q7" s="15" t="s">
        <v>14</v>
      </c>
    </row>
    <row r="8" spans="2:19" x14ac:dyDescent="0.25">
      <c r="B8" s="171">
        <v>1</v>
      </c>
      <c r="C8" s="153" t="s">
        <v>15</v>
      </c>
      <c r="D8" s="61"/>
      <c r="E8" s="62" t="str">
        <f>IF(D8="","-",VLOOKUP(D8,'Factores emisión 1'!$B$4:$D$10,2,FALSE))</f>
        <v>-</v>
      </c>
      <c r="F8" s="63" t="str">
        <f>IF(D8="","-",VLOOKUP(D8,'Factores emisión 1'!$B$4:$D$10,3,FALSE))</f>
        <v>-</v>
      </c>
      <c r="G8" s="181"/>
      <c r="H8" s="181"/>
      <c r="I8" s="64">
        <f>G8-H8</f>
        <v>0</v>
      </c>
      <c r="J8" s="187"/>
      <c r="K8" s="187"/>
      <c r="L8" s="52">
        <f>J8-K8</f>
        <v>0</v>
      </c>
      <c r="M8" s="42">
        <f>IF((I8&lt;&gt;0)*(D8=""),"escoja un combustible",IF(D8=0,0,I8*F8))</f>
        <v>0</v>
      </c>
      <c r="N8" s="16"/>
      <c r="O8" s="16"/>
      <c r="P8" s="47">
        <f>IF((G8&lt;&gt;0)*(D8=""),"escoja un combustible",IF(D8=0,0,F8*G8))</f>
        <v>0</v>
      </c>
      <c r="Q8" s="42">
        <f>IF((H8&lt;&gt;0)*(D8=""),"escoja un combustible",IF(D8=0,0,H8*F8))</f>
        <v>0</v>
      </c>
    </row>
    <row r="9" spans="2:19" x14ac:dyDescent="0.25">
      <c r="B9" s="172"/>
      <c r="C9" s="154" t="s">
        <v>15</v>
      </c>
      <c r="D9" s="65"/>
      <c r="E9" s="66" t="str">
        <f>IF(D9="","-",VLOOKUP(D9,'Factores emisión 1'!$B$4:$D$10,2,FALSE))</f>
        <v>-</v>
      </c>
      <c r="F9" s="67" t="str">
        <f>IF(D9="","-",VLOOKUP(D9,'Factores emisión 1'!$B$4:$D$10,3,FALSE))</f>
        <v>-</v>
      </c>
      <c r="G9" s="184"/>
      <c r="H9" s="184"/>
      <c r="I9" s="68">
        <f>G9-H9</f>
        <v>0</v>
      </c>
      <c r="J9" s="188"/>
      <c r="K9" s="188"/>
      <c r="L9" s="53">
        <f>J9-K9</f>
        <v>0</v>
      </c>
      <c r="M9" s="43">
        <f>IF((I9&lt;&gt;0)*(D9=""),"escoja un combustible",IF(D9=0,0,I9*F9))</f>
        <v>0</v>
      </c>
      <c r="N9" s="18"/>
      <c r="O9" s="18"/>
      <c r="P9" s="48">
        <f>IF((G9&lt;&gt;0)*(D9=""),"escoja un combustible",IF(D9=0,0,F9*G9))</f>
        <v>0</v>
      </c>
      <c r="Q9" s="43">
        <f>IF((H9&lt;&gt;0)*(D9=""),"escoja un combustible",IF(D9=0,0,H9*F9))</f>
        <v>0</v>
      </c>
      <c r="R9" s="60"/>
      <c r="S9" s="60"/>
    </row>
    <row r="10" spans="2:19" ht="15.75" customHeight="1" thickBot="1" x14ac:dyDescent="0.3">
      <c r="B10" s="173"/>
      <c r="C10" s="155" t="s">
        <v>15</v>
      </c>
      <c r="D10" s="69"/>
      <c r="E10" s="70" t="str">
        <f>IF(D10="","-",VLOOKUP(D10,'Factores emisión 1'!$B$4:$D$10,2,FALSE))</f>
        <v>-</v>
      </c>
      <c r="F10" s="71" t="str">
        <f>IF(D10="","-",VLOOKUP(D10,'Factores emisión 1'!$B$4:$D$10,3,FALSE))</f>
        <v>-</v>
      </c>
      <c r="G10" s="185"/>
      <c r="H10" s="185"/>
      <c r="I10" s="72">
        <f>G10-H10</f>
        <v>0</v>
      </c>
      <c r="J10" s="189"/>
      <c r="K10" s="189"/>
      <c r="L10" s="54">
        <f>J10-K10</f>
        <v>0</v>
      </c>
      <c r="M10" s="44">
        <f>IF((I10&lt;&gt;0)*(D10=""),"escoja un combustible",IF(D10=0,0,I10*F10))</f>
        <v>0</v>
      </c>
      <c r="N10" s="18"/>
      <c r="O10" s="18"/>
      <c r="P10" s="49">
        <f>IF((G10&lt;&gt;0)*(D10=""),"escoja un combustible",IF(D10=0,0,F10*G10))</f>
        <v>0</v>
      </c>
      <c r="Q10" s="44">
        <f>IF((H10&lt;&gt;0)*(D10=""),"escoja un combustible",IF(D10=0,0,H10*F10))</f>
        <v>0</v>
      </c>
      <c r="R10" s="60"/>
      <c r="S10" s="60"/>
    </row>
    <row r="11" spans="2:19" ht="15.75" customHeight="1" thickBot="1" x14ac:dyDescent="0.3">
      <c r="E11" s="73"/>
      <c r="G11" s="74"/>
      <c r="H11" s="74"/>
      <c r="I11" s="75"/>
      <c r="J11" s="75"/>
      <c r="K11" s="75"/>
      <c r="L11" s="76"/>
      <c r="M11" s="22"/>
      <c r="N11" s="18"/>
      <c r="O11" s="18"/>
      <c r="P11" s="24"/>
      <c r="Q11" s="24"/>
    </row>
    <row r="12" spans="2:19" ht="15.75" customHeight="1" thickBot="1" x14ac:dyDescent="0.3">
      <c r="B12" s="174">
        <v>2</v>
      </c>
      <c r="C12" s="156" t="s">
        <v>16</v>
      </c>
      <c r="D12" s="77"/>
      <c r="E12" s="78" t="str">
        <f>IF(D12="","-",VLOOKUP(D12,'Factores emisión 1'!$B$21:$D$27,2,FALSE))</f>
        <v>-</v>
      </c>
      <c r="F12" s="79" t="str">
        <f>IF(D12="","-",VLOOKUP(D12,'Factores emisión 1'!$B$21:$D$27,3,FALSE))</f>
        <v>-</v>
      </c>
      <c r="G12" s="182"/>
      <c r="H12" s="182"/>
      <c r="I12" s="80">
        <f>G12-H12</f>
        <v>0</v>
      </c>
      <c r="J12" s="191"/>
      <c r="K12" s="191"/>
      <c r="L12" s="55">
        <f>J12-K12</f>
        <v>0</v>
      </c>
      <c r="M12" s="45">
        <f>IF((I12&lt;&gt;0)*(D12=""),"escoja un combustible",IF(D12=0,0,I12*F12))</f>
        <v>0</v>
      </c>
      <c r="N12" s="18"/>
      <c r="O12" s="18"/>
      <c r="P12" s="50">
        <f>IF((G12&lt;&gt;0)*(D12=""),"escoja un combustible",IF(D12=0,0,F12*G12))</f>
        <v>0</v>
      </c>
      <c r="Q12" s="45">
        <f>IF((H12&lt;&gt;0)*(D12=""),"escoja un combustible",IF(D12=0,0,H12*F12))</f>
        <v>0</v>
      </c>
    </row>
    <row r="13" spans="2:19" ht="15.75" customHeight="1" thickBot="1" x14ac:dyDescent="0.3">
      <c r="E13" s="73"/>
      <c r="G13" s="74"/>
      <c r="H13" s="74"/>
      <c r="I13" s="75"/>
      <c r="J13" s="75"/>
      <c r="K13" s="75"/>
      <c r="L13" s="76"/>
      <c r="M13" s="22"/>
      <c r="N13" s="18"/>
      <c r="O13" s="18"/>
      <c r="P13" s="24"/>
      <c r="Q13" s="24"/>
    </row>
    <row r="14" spans="2:19" x14ac:dyDescent="0.25">
      <c r="B14" s="175">
        <v>3</v>
      </c>
      <c r="C14" s="153" t="s">
        <v>17</v>
      </c>
      <c r="D14" s="61"/>
      <c r="E14" s="62" t="str">
        <f>IF(D14="","-",VLOOKUP(D14,'Factores emisión 1'!$B$12:$D$19,2,FALSE))</f>
        <v>-</v>
      </c>
      <c r="F14" s="63" t="str">
        <f>IF(D14="","-",VLOOKUP(D14,'Factores emisión 1'!$B$12:$D$19,3,FALSE))</f>
        <v>-</v>
      </c>
      <c r="G14" s="181"/>
      <c r="H14" s="181"/>
      <c r="I14" s="64">
        <f>G14-H14</f>
        <v>0</v>
      </c>
      <c r="J14" s="192"/>
      <c r="K14" s="192"/>
      <c r="L14" s="52">
        <f>J14-K14</f>
        <v>0</v>
      </c>
      <c r="M14" s="42">
        <f>IF((I14&lt;&gt;0)*(D14=""),"escoja un combustible",IF(D14=0,0,I14*F14))</f>
        <v>0</v>
      </c>
      <c r="N14" s="18"/>
      <c r="O14" s="18"/>
      <c r="P14" s="47">
        <f>IF((G14&lt;&gt;0)*(D14=""),"escoja un combustible",IF(D14=0,0,F14*G14))</f>
        <v>0</v>
      </c>
      <c r="Q14" s="42">
        <f>IF((H14&lt;&gt;0)*(D14=""),"escoja un combustible",IF(D14=0,0,H14*F14))</f>
        <v>0</v>
      </c>
    </row>
    <row r="15" spans="2:19" ht="15.75" customHeight="1" thickBot="1" x14ac:dyDescent="0.3">
      <c r="B15" s="176"/>
      <c r="C15" s="157" t="s">
        <v>17</v>
      </c>
      <c r="D15" s="81"/>
      <c r="E15" s="82" t="str">
        <f>IF(D15="","-",VLOOKUP(D15,'Factores emisión 1'!$B$12:$D$19,2,FALSE))</f>
        <v>-</v>
      </c>
      <c r="F15" s="83" t="str">
        <f>IF(D15="","-",VLOOKUP(D15,'Factores emisión 1'!$B$12:$D$19,3,FALSE))</f>
        <v>-</v>
      </c>
      <c r="G15" s="186"/>
      <c r="H15" s="186"/>
      <c r="I15" s="84">
        <f>G15-H15</f>
        <v>0</v>
      </c>
      <c r="J15" s="193"/>
      <c r="K15" s="193"/>
      <c r="L15" s="56">
        <f>J15-K15</f>
        <v>0</v>
      </c>
      <c r="M15" s="46">
        <f>IF((I15&lt;&gt;0)*(D15=""),"escoja un combustible",IF(D15=0,0,I15*F15))</f>
        <v>0</v>
      </c>
      <c r="N15" s="18"/>
      <c r="O15" s="18"/>
      <c r="P15" s="49">
        <f>IF((G15&lt;&gt;0)*(D15=""),"escoja un combustible",IF(D15=0,0,F15*G15))</f>
        <v>0</v>
      </c>
      <c r="Q15" s="44">
        <f>IF((H15&lt;&gt;0)*(D15=""),"escoja un combustible",IF(D15=0,0,H15*F15))</f>
        <v>0</v>
      </c>
    </row>
    <row r="16" spans="2:19" ht="15.75" customHeight="1" thickBot="1" x14ac:dyDescent="0.3">
      <c r="E16" s="73"/>
      <c r="G16" s="74"/>
      <c r="H16" s="74"/>
      <c r="I16" s="75"/>
      <c r="J16" s="75"/>
      <c r="K16" s="75"/>
      <c r="L16" s="76"/>
      <c r="M16" s="22"/>
      <c r="N16" s="18"/>
      <c r="O16" s="18"/>
      <c r="P16" s="24"/>
      <c r="Q16" s="24"/>
    </row>
    <row r="17" spans="2:18" x14ac:dyDescent="0.25">
      <c r="B17" s="175">
        <v>4</v>
      </c>
      <c r="C17" s="153" t="s">
        <v>18</v>
      </c>
      <c r="D17" s="61"/>
      <c r="E17" s="62" t="str">
        <f>IF(D17="","-",VLOOKUP(D17,'Factores emisión 1'!$B$29:$D$30,2,FALSE))</f>
        <v>-</v>
      </c>
      <c r="F17" s="63" t="str">
        <f>IF(D17="","-",VLOOKUP(D17,'Factores emisión 1'!$B$29:$D$30,3,FALSE))</f>
        <v>-</v>
      </c>
      <c r="G17" s="181"/>
      <c r="H17" s="181"/>
      <c r="I17" s="64">
        <f>G17-H17</f>
        <v>0</v>
      </c>
      <c r="J17" s="192"/>
      <c r="K17" s="192"/>
      <c r="L17" s="52">
        <f>J17-K17</f>
        <v>0</v>
      </c>
      <c r="M17" s="42">
        <f>IF((I17&lt;&gt;0)*(D17=""),"escoja un combustible",IF(D17=0,0,I17*F17))</f>
        <v>0</v>
      </c>
      <c r="N17" s="18"/>
      <c r="O17" s="18"/>
      <c r="P17" s="47">
        <f>IF((G17&lt;&gt;0)*(D17=""),"escoja un combustible",IF(D17=0,0,F17*G17))</f>
        <v>0</v>
      </c>
      <c r="Q17" s="42">
        <f>IF((H17&lt;&gt;0)*(D17=""),"escoja un combustible",IF(D17=0,0,H17*F17))</f>
        <v>0</v>
      </c>
    </row>
    <row r="18" spans="2:18" ht="15.75" customHeight="1" thickBot="1" x14ac:dyDescent="0.3">
      <c r="B18" s="176"/>
      <c r="C18" s="155" t="s">
        <v>18</v>
      </c>
      <c r="D18" s="81"/>
      <c r="E18" s="82" t="str">
        <f>IF(D18="","-",VLOOKUP(D18,'Factores emisión 1'!$B$29:$D$30,2,FALSE))</f>
        <v>-</v>
      </c>
      <c r="F18" s="83" t="str">
        <f>IF(D18="","-",VLOOKUP(D18,'Factores emisión 1'!$B$29:$D$30,3,FALSE))</f>
        <v>-</v>
      </c>
      <c r="G18" s="186"/>
      <c r="H18" s="186"/>
      <c r="I18" s="84">
        <f>G18-H18</f>
        <v>0</v>
      </c>
      <c r="J18" s="193"/>
      <c r="K18" s="193"/>
      <c r="L18" s="56">
        <f>J18-K18</f>
        <v>0</v>
      </c>
      <c r="M18" s="46">
        <f>IF((I18&lt;&gt;0)*(D18=""),"escoja un combustible",IF(D18=0,0,I18*F18))</f>
        <v>0</v>
      </c>
      <c r="N18" s="18"/>
      <c r="O18" s="18"/>
      <c r="P18" s="49">
        <f>IF((G18&lt;&gt;0)*(D18=""),"escoja un combustible",IF(D18=0,0,F18*G18))</f>
        <v>0</v>
      </c>
      <c r="Q18" s="44">
        <f>IF((H18&lt;&gt;0)*(D18=""),"escoja un combustible",IF(D18=0,0,H18*F18))</f>
        <v>0</v>
      </c>
    </row>
    <row r="19" spans="2:18" ht="15.75" customHeight="1" thickBot="1" x14ac:dyDescent="0.3">
      <c r="E19" s="73"/>
      <c r="G19" s="74"/>
      <c r="H19" s="74"/>
      <c r="I19" s="75"/>
      <c r="J19" s="75"/>
      <c r="K19" s="75"/>
      <c r="L19" s="76"/>
      <c r="M19" s="22"/>
      <c r="N19" s="18"/>
      <c r="O19" s="18"/>
      <c r="P19" s="24"/>
      <c r="Q19" s="24"/>
    </row>
    <row r="20" spans="2:18" ht="15.75" customHeight="1" thickBot="1" x14ac:dyDescent="0.3">
      <c r="B20" s="171">
        <v>5</v>
      </c>
      <c r="C20" s="153" t="s">
        <v>19</v>
      </c>
      <c r="D20" s="177"/>
      <c r="E20" s="179"/>
      <c r="F20" s="180"/>
      <c r="G20" s="181"/>
      <c r="H20" s="181"/>
      <c r="I20" s="64">
        <f>G20-H20</f>
        <v>0</v>
      </c>
      <c r="J20" s="192"/>
      <c r="K20" s="192"/>
      <c r="L20" s="52">
        <f>J20-K20</f>
        <v>0</v>
      </c>
      <c r="M20" s="42">
        <f>IF(AND(D20="",E20="",F20="",G20="",H20=""),0,IF(AND(D20&lt;&gt;"",E20&lt;&gt;"",F20&lt;&gt;"",G20&lt;&gt;"",H20&lt;&gt;""),F20*I20,"faltan valores, revise columnas C a G"))</f>
        <v>0</v>
      </c>
      <c r="N20" s="16"/>
      <c r="O20" s="16"/>
      <c r="P20" s="50">
        <f>IF((G20&lt;&gt;0)*(D20=""),"escoja un combustible",IF(D20=0,0,F20*G20))</f>
        <v>0</v>
      </c>
      <c r="Q20" s="45">
        <f>IF((H20&lt;&gt;0)*(D20=""),"escoja un combustible",IF(D20=0,0,H20*F20))</f>
        <v>0</v>
      </c>
      <c r="R20" s="60"/>
    </row>
    <row r="21" spans="2:18" ht="15.75" customHeight="1" thickBot="1" x14ac:dyDescent="0.3">
      <c r="B21" s="173"/>
      <c r="C21" s="155" t="s">
        <v>20</v>
      </c>
      <c r="D21" s="178"/>
      <c r="E21" s="85"/>
      <c r="F21" s="86"/>
      <c r="G21" s="87"/>
      <c r="H21" s="87"/>
      <c r="I21" s="88"/>
      <c r="J21" s="89"/>
      <c r="K21" s="88"/>
      <c r="L21" s="90"/>
      <c r="M21" s="23"/>
      <c r="N21" s="18"/>
      <c r="O21" s="18"/>
      <c r="P21" s="18"/>
      <c r="Q21" s="18"/>
      <c r="R21" s="60"/>
    </row>
    <row r="22" spans="2:18" ht="15.75" customHeight="1" thickBot="1" x14ac:dyDescent="0.3">
      <c r="B22" s="171">
        <v>6</v>
      </c>
      <c r="C22" s="153" t="s">
        <v>19</v>
      </c>
      <c r="D22" s="177"/>
      <c r="E22" s="179"/>
      <c r="F22" s="180"/>
      <c r="G22" s="181"/>
      <c r="H22" s="181"/>
      <c r="I22" s="64">
        <f>G22-H22</f>
        <v>0</v>
      </c>
      <c r="J22" s="192"/>
      <c r="K22" s="192"/>
      <c r="L22" s="57">
        <f>J22-K22</f>
        <v>0</v>
      </c>
      <c r="M22" s="42">
        <f>IF(AND(D22="",E22="",F22="",G22="",H22=""),0,IF(AND(D22&lt;&gt;"",E22&lt;&gt;"",F22&lt;&gt;"",G22&lt;&gt;"",H22&lt;&gt;""),F22*I22,"faltan valores, revise columnas C a G"))</f>
        <v>0</v>
      </c>
      <c r="N22" s="16"/>
      <c r="O22" s="16"/>
      <c r="P22" s="50">
        <f>IF((G22&lt;&gt;0)*(D22=""),"escoja un combustible",IF(D22=0,0,F22*G22))</f>
        <v>0</v>
      </c>
      <c r="Q22" s="45">
        <f>IF((H22&lt;&gt;0)*(D22=""),"escoja un combustible",IF(D22=0,0,H22*F22))</f>
        <v>0</v>
      </c>
      <c r="R22" s="60"/>
    </row>
    <row r="23" spans="2:18" ht="15.75" customHeight="1" thickBot="1" x14ac:dyDescent="0.3">
      <c r="B23" s="173"/>
      <c r="C23" s="155" t="s">
        <v>20</v>
      </c>
      <c r="D23" s="178"/>
      <c r="E23" s="85"/>
      <c r="F23" s="86"/>
      <c r="G23" s="87"/>
      <c r="H23" s="87"/>
      <c r="I23" s="88"/>
      <c r="J23" s="89"/>
      <c r="K23" s="88"/>
      <c r="L23" s="90"/>
      <c r="M23" s="23"/>
      <c r="N23" s="18"/>
      <c r="O23" s="18"/>
      <c r="P23" s="18"/>
      <c r="Q23" s="18"/>
      <c r="R23" s="60"/>
    </row>
    <row r="24" spans="2:18" ht="15.75" customHeight="1" thickBot="1" x14ac:dyDescent="0.3">
      <c r="D24" s="91"/>
      <c r="E24" s="73"/>
      <c r="G24" s="74"/>
      <c r="H24" s="74"/>
      <c r="I24" s="75"/>
      <c r="J24" s="75"/>
      <c r="K24" s="75"/>
      <c r="L24" s="76"/>
      <c r="M24" s="22"/>
      <c r="N24" s="18"/>
      <c r="O24" s="18"/>
      <c r="P24" s="18"/>
      <c r="Q24" s="18"/>
      <c r="R24" s="60"/>
    </row>
    <row r="25" spans="2:18" ht="15.75" customHeight="1" x14ac:dyDescent="0.25">
      <c r="B25" s="175">
        <v>7</v>
      </c>
      <c r="C25" s="153" t="s">
        <v>21</v>
      </c>
      <c r="D25" s="203" t="s">
        <v>300</v>
      </c>
      <c r="E25" s="62" t="str">
        <f>IF(D25="","-",VLOOKUP(D25,'Factores emisión 1'!$B$32:$D$33,2,FALSE))</f>
        <v>kWh</v>
      </c>
      <c r="F25" s="204">
        <f>IF(D25="","-",VLOOKUP(D25,'Factores emisión 1'!$B$32:$D$33,3,FALSE))</f>
        <v>0.26</v>
      </c>
      <c r="G25" s="181"/>
      <c r="H25" s="181"/>
      <c r="I25" s="64">
        <f>G25-H25</f>
        <v>0</v>
      </c>
      <c r="J25" s="205"/>
      <c r="K25" s="192"/>
      <c r="L25" s="57">
        <f>J25-K25</f>
        <v>0</v>
      </c>
      <c r="M25" s="42">
        <f>IF((D25&lt;&gt;0)*(D25=""),"escoja un combustible",IF(D25=0,0,I25*F25))</f>
        <v>0</v>
      </c>
      <c r="N25" s="18"/>
      <c r="O25" s="18"/>
      <c r="P25" s="210">
        <f>IF((G25&lt;&gt;0)*(D25=""),"escoja un combustible",IF(D25=0,0,F25*G25))</f>
        <v>0</v>
      </c>
      <c r="Q25" s="42">
        <f>IF((H25&lt;&gt;0)*(D25=""),"escoja un combustible",IF(D25=0,0,H25*F25))</f>
        <v>0</v>
      </c>
      <c r="R25" s="60"/>
    </row>
    <row r="26" spans="2:18" ht="15.75" customHeight="1" thickBot="1" x14ac:dyDescent="0.3">
      <c r="B26" s="199"/>
      <c r="C26" s="155" t="s">
        <v>21</v>
      </c>
      <c r="D26" s="206" t="s">
        <v>260</v>
      </c>
      <c r="E26" s="70" t="str">
        <f>IF(D26="","-",VLOOKUP(D26,'Factores emisión 1'!$B$32:$D$33,2,FALSE))</f>
        <v>kWh</v>
      </c>
      <c r="F26" s="207">
        <f>IF(D26="","-",VLOOKUP(D26,'Factores emisión 1'!$B$32:$D$33,3,FALSE))</f>
        <v>0</v>
      </c>
      <c r="G26" s="185"/>
      <c r="H26" s="185"/>
      <c r="I26" s="72">
        <f>G26-H26</f>
        <v>0</v>
      </c>
      <c r="J26" s="208"/>
      <c r="K26" s="208"/>
      <c r="L26" s="209">
        <f>J26-K26</f>
        <v>0</v>
      </c>
      <c r="M26" s="44">
        <f>IF((D26&lt;&gt;0)*(D26=""),"escoja un combustible",IF(D26=0,0,I26*F26))</f>
        <v>0</v>
      </c>
      <c r="P26" s="211">
        <f>IF((G26&lt;&gt;0)*(D26=""),"escoja un combustible",IF(D26=0,0,F26*G26))</f>
        <v>0</v>
      </c>
      <c r="Q26" s="44">
        <f>IF((H26&lt;&gt;0)*(D26=""),"escoja un combustible",IF(D26=0,0,H26*F26))</f>
        <v>0</v>
      </c>
    </row>
    <row r="27" spans="2:18" ht="15.75" customHeight="1" thickBot="1" x14ac:dyDescent="0.3">
      <c r="M27" s="92"/>
      <c r="P27" s="145" t="s">
        <v>23</v>
      </c>
      <c r="Q27" s="142"/>
    </row>
    <row r="28" spans="2:18" ht="19.5" customHeight="1" thickBot="1" x14ac:dyDescent="0.3">
      <c r="G28" s="93"/>
      <c r="H28" s="93"/>
      <c r="I28" s="94"/>
      <c r="J28" s="95"/>
      <c r="K28" s="91"/>
      <c r="L28" s="96" t="s">
        <v>24</v>
      </c>
      <c r="M28" s="105">
        <f>IF((COUNTIF(M8:M25,"escoja un combustible"))&gt;0,"revise datos introducidos",SUM(M8,M9,M10,M12,M14,M15,M17,M18,M20,M22,M25:M26))</f>
        <v>0</v>
      </c>
      <c r="N28" s="9" t="str">
        <f>IF(M28=(P28-Q28),"OK","ERROR")</f>
        <v>OK</v>
      </c>
      <c r="O28" s="9"/>
      <c r="P28" s="51">
        <f>SUM(P8:P26)</f>
        <v>0</v>
      </c>
      <c r="Q28" s="51">
        <f>SUM(Q8:Q26)</f>
        <v>0</v>
      </c>
    </row>
    <row r="29" spans="2:18" ht="19.5" customHeight="1" thickBot="1" x14ac:dyDescent="0.3">
      <c r="G29" s="93"/>
      <c r="H29" s="93"/>
      <c r="I29" s="94"/>
      <c r="J29" s="95"/>
      <c r="K29" s="96" t="s">
        <v>306</v>
      </c>
      <c r="L29" s="118">
        <f>L8+L9+L10+L12+L14+L15+L17+L18+L20+L22+L25+L26</f>
        <v>0</v>
      </c>
      <c r="M29" s="97"/>
      <c r="N29" s="9"/>
      <c r="O29" s="9"/>
      <c r="P29" s="40"/>
      <c r="Q29" s="40"/>
    </row>
    <row r="30" spans="2:18" ht="19.5" customHeight="1" thickBot="1" x14ac:dyDescent="0.3">
      <c r="G30" s="93"/>
      <c r="H30" s="93"/>
      <c r="P30" s="24"/>
      <c r="Q30" s="9"/>
    </row>
    <row r="31" spans="2:18" s="133" customFormat="1" ht="45" customHeight="1" thickBot="1" x14ac:dyDescent="0.3">
      <c r="B31" s="170"/>
      <c r="C31" s="201" t="s">
        <v>25</v>
      </c>
      <c r="F31" s="15" t="s">
        <v>4</v>
      </c>
      <c r="G31" s="15" t="s">
        <v>5</v>
      </c>
      <c r="H31" s="15" t="s">
        <v>6</v>
      </c>
      <c r="I31" s="15" t="s">
        <v>7</v>
      </c>
      <c r="J31" s="15" t="s">
        <v>304</v>
      </c>
      <c r="K31" s="15" t="s">
        <v>305</v>
      </c>
      <c r="L31" s="15" t="s">
        <v>303</v>
      </c>
      <c r="M31" s="15" t="s">
        <v>8</v>
      </c>
      <c r="P31" s="15" t="s">
        <v>8</v>
      </c>
      <c r="Q31" s="15" t="s">
        <v>8</v>
      </c>
    </row>
    <row r="32" spans="2:18" s="133" customFormat="1" ht="30" customHeight="1" thickBot="1" x14ac:dyDescent="0.3">
      <c r="B32" s="170"/>
      <c r="C32" s="152"/>
      <c r="D32" s="15" t="s">
        <v>9</v>
      </c>
      <c r="E32" s="15" t="s">
        <v>10</v>
      </c>
      <c r="F32" s="15" t="s">
        <v>319</v>
      </c>
      <c r="G32" s="15" t="s">
        <v>11</v>
      </c>
      <c r="H32" s="15" t="s">
        <v>11</v>
      </c>
      <c r="I32" s="15" t="s">
        <v>11</v>
      </c>
      <c r="J32" s="15" t="s">
        <v>301</v>
      </c>
      <c r="K32" s="15" t="s">
        <v>301</v>
      </c>
      <c r="L32" s="15" t="s">
        <v>302</v>
      </c>
      <c r="M32" s="15" t="s">
        <v>12</v>
      </c>
      <c r="P32" s="15" t="s">
        <v>13</v>
      </c>
      <c r="Q32" s="15" t="s">
        <v>14</v>
      </c>
    </row>
    <row r="33" spans="2:18" x14ac:dyDescent="0.25">
      <c r="B33" s="171">
        <v>1</v>
      </c>
      <c r="C33" s="158" t="s">
        <v>26</v>
      </c>
      <c r="D33" s="28"/>
      <c r="E33" s="19" t="str">
        <f>IF(D33="","-",VLOOKUP(D33,'Factores emisión 2'!$B$5:$D$133,2,FALSE))</f>
        <v>-</v>
      </c>
      <c r="F33" s="19" t="str">
        <f>IF(D33="","-",VLOOKUP(D33,'Factores emisión 2'!$B$5:$D$133,3,FALSE))</f>
        <v>-</v>
      </c>
      <c r="G33" s="181"/>
      <c r="H33" s="181"/>
      <c r="I33" s="109">
        <f>G33-H33</f>
        <v>0</v>
      </c>
      <c r="J33" s="187"/>
      <c r="K33" s="187"/>
      <c r="L33" s="111">
        <f t="shared" ref="L33:L36" si="0">J33-K33</f>
        <v>0</v>
      </c>
      <c r="M33" s="98">
        <f>IF((I33&lt;&gt;0)*(D33=""),"escoja un combustible",IF(D33=0,0,I33*F33))</f>
        <v>0</v>
      </c>
      <c r="P33" s="47">
        <f>IF((G33&lt;&gt;0)*(D33=""),"escoja un combustible",IF(D33=0,0,F33*G33))</f>
        <v>0</v>
      </c>
      <c r="Q33" s="42">
        <f>IF((H33&lt;&gt;0)*(D33=""),"escoja un combustible",IF(D33=0,0,H33*F33))</f>
        <v>0</v>
      </c>
    </row>
    <row r="34" spans="2:18" x14ac:dyDescent="0.25">
      <c r="B34" s="172">
        <v>2</v>
      </c>
      <c r="C34" s="159" t="s">
        <v>26</v>
      </c>
      <c r="D34" s="29"/>
      <c r="E34" s="7" t="str">
        <f>IF(D34="","-",VLOOKUP(D34,'Factores emisión 2'!$B$5:$D$133,2,FALSE))</f>
        <v>-</v>
      </c>
      <c r="F34" s="31" t="str">
        <f>IF(D34="","-",VLOOKUP(D34,'Factores emisión 2'!$B$5:$D$133,3,FALSE))</f>
        <v>-</v>
      </c>
      <c r="G34" s="184"/>
      <c r="H34" s="184"/>
      <c r="I34" s="110">
        <f>G34-H34</f>
        <v>0</v>
      </c>
      <c r="J34" s="188"/>
      <c r="K34" s="188"/>
      <c r="L34" s="112">
        <f t="shared" si="0"/>
        <v>0</v>
      </c>
      <c r="M34" s="99">
        <f>IF((I34&lt;&gt;0)*(D34=""),"escoja un combustible",IF(D34=0,0,I34*F34))</f>
        <v>0</v>
      </c>
      <c r="P34" s="48">
        <f>IF((G34&lt;&gt;0)*(D34=""),"escoja un combustible",IF(D34=0,0,F34*G34))</f>
        <v>0</v>
      </c>
      <c r="Q34" s="43">
        <f>IF((H34&lt;&gt;0)*(D34=""),"escoja un combustible",IF(D34=0,0,H34*F34))</f>
        <v>0</v>
      </c>
    </row>
    <row r="35" spans="2:18" ht="15.75" customHeight="1" thickBot="1" x14ac:dyDescent="0.3">
      <c r="B35" s="173">
        <v>3</v>
      </c>
      <c r="C35" s="160" t="s">
        <v>26</v>
      </c>
      <c r="D35" s="30"/>
      <c r="E35" s="31" t="str">
        <f>IF(D35="","-",VLOOKUP(D35,'Factores emisión 2'!$B$5:$D$133,2,FALSE))</f>
        <v>-</v>
      </c>
      <c r="F35" s="31" t="str">
        <f>IF(D35="","-",VLOOKUP(D35,'Factores emisión 2'!$B$5:$D$133,3,FALSE))</f>
        <v>-</v>
      </c>
      <c r="G35" s="184"/>
      <c r="H35" s="184"/>
      <c r="I35" s="110">
        <f>G35-H35</f>
        <v>0</v>
      </c>
      <c r="J35" s="188"/>
      <c r="K35" s="188"/>
      <c r="L35" s="112">
        <f t="shared" si="0"/>
        <v>0</v>
      </c>
      <c r="M35" s="99">
        <f>IF((I35&lt;&gt;0)*(D35=""),"escoja un combustible",IF(D35=0,0,I35*F35))</f>
        <v>0</v>
      </c>
      <c r="P35" s="48">
        <f>IF((G35&lt;&gt;0)*(D35=""),"escoja un combustible",IF(D35=0,0,F35*G35))</f>
        <v>0</v>
      </c>
      <c r="Q35" s="43">
        <f>IF((H35&lt;&gt;0)*(D35=""),"escoja un combustible",IF(D35=0,0,H35*F35))</f>
        <v>0</v>
      </c>
    </row>
    <row r="36" spans="2:18" ht="15.75" customHeight="1" thickBot="1" x14ac:dyDescent="0.3">
      <c r="B36" s="171">
        <v>4</v>
      </c>
      <c r="C36" s="153" t="s">
        <v>27</v>
      </c>
      <c r="D36" s="194"/>
      <c r="E36" s="179"/>
      <c r="F36" s="180"/>
      <c r="G36" s="181"/>
      <c r="H36" s="181"/>
      <c r="I36" s="109">
        <f>G36-H36</f>
        <v>0</v>
      </c>
      <c r="J36" s="187"/>
      <c r="K36" s="187"/>
      <c r="L36" s="111">
        <f t="shared" si="0"/>
        <v>0</v>
      </c>
      <c r="M36" s="58">
        <f>IF(AND(D36="",E36="",F36="",G36="",H36=""),0,IF(AND(D36&lt;&gt;"",E36&lt;&gt;"",F36&lt;&gt;"",G36&lt;&gt;"",H36&lt;&gt;""),F36*I36,"faltan valores, revise columnas C a G"))</f>
        <v>0</v>
      </c>
      <c r="P36" s="50">
        <f>IF((G36&lt;&gt;0)*(D36=""),"escoja un combustible",IF(D36=0,0,F36*G36))</f>
        <v>0</v>
      </c>
      <c r="Q36" s="45">
        <f>IF((H36&lt;&gt;0)*(D36=""),"escoja un combustible",IF(D36=0,0,H36*F36))</f>
        <v>0</v>
      </c>
      <c r="R36" s="60"/>
    </row>
    <row r="37" spans="2:18" ht="15.75" customHeight="1" thickBot="1" x14ac:dyDescent="0.3">
      <c r="B37" s="173"/>
      <c r="C37" s="155" t="s">
        <v>20</v>
      </c>
      <c r="D37" s="195"/>
      <c r="E37" s="70"/>
      <c r="F37" s="100"/>
      <c r="G37" s="101"/>
      <c r="H37" s="101"/>
      <c r="I37" s="101"/>
      <c r="J37" s="102"/>
      <c r="K37" s="102"/>
      <c r="L37" s="113"/>
      <c r="M37" s="103"/>
      <c r="P37" s="18"/>
      <c r="Q37" s="18"/>
      <c r="R37" s="60"/>
    </row>
    <row r="38" spans="2:18" ht="15.75" customHeight="1" thickBot="1" x14ac:dyDescent="0.3">
      <c r="B38" s="171">
        <v>5</v>
      </c>
      <c r="C38" s="153" t="s">
        <v>27</v>
      </c>
      <c r="D38" s="194"/>
      <c r="E38" s="179"/>
      <c r="F38" s="180"/>
      <c r="G38" s="181"/>
      <c r="H38" s="181"/>
      <c r="I38" s="109">
        <f>G38-H38</f>
        <v>0</v>
      </c>
      <c r="J38" s="187"/>
      <c r="K38" s="187"/>
      <c r="L38" s="111">
        <f>J38-K38</f>
        <v>0</v>
      </c>
      <c r="M38" s="58">
        <f>IF(AND(D38="",E38="",F38="",G38="",H38=""),0,IF(AND(D38&lt;&gt;"",E38&lt;&gt;"",F38&lt;&gt;"",G38&lt;&gt;"",H38&lt;&gt;""),F38*I38,"faltan valores, revise columnas C a G"))</f>
        <v>0</v>
      </c>
      <c r="P38" s="50">
        <f>IF((G38&lt;&gt;0)*(D38=""),"escoja un combustible",IF(D38=0,0,F38*G38))</f>
        <v>0</v>
      </c>
      <c r="Q38" s="45">
        <f>IF((H38&lt;&gt;0)*(D38=""),"escoja un combustible",IF(D38=0,0,H38*F38))</f>
        <v>0</v>
      </c>
      <c r="R38" s="60"/>
    </row>
    <row r="39" spans="2:18" ht="15.75" customHeight="1" thickBot="1" x14ac:dyDescent="0.3">
      <c r="B39" s="173"/>
      <c r="C39" s="155" t="s">
        <v>20</v>
      </c>
      <c r="D39" s="195"/>
      <c r="E39" s="70"/>
      <c r="F39" s="100"/>
      <c r="G39" s="101"/>
      <c r="H39" s="101"/>
      <c r="I39" s="101"/>
      <c r="J39" s="102"/>
      <c r="K39" s="102"/>
      <c r="L39" s="113"/>
      <c r="M39" s="103"/>
      <c r="P39" s="18"/>
      <c r="Q39" s="18"/>
      <c r="R39" s="60"/>
    </row>
    <row r="40" spans="2:18" ht="15.75" customHeight="1" thickBot="1" x14ac:dyDescent="0.3">
      <c r="B40" s="171">
        <v>6</v>
      </c>
      <c r="C40" s="153" t="s">
        <v>27</v>
      </c>
      <c r="D40" s="194"/>
      <c r="E40" s="179"/>
      <c r="F40" s="180"/>
      <c r="G40" s="181"/>
      <c r="H40" s="181"/>
      <c r="I40" s="109">
        <f>G40-H40</f>
        <v>0</v>
      </c>
      <c r="J40" s="187"/>
      <c r="K40" s="187"/>
      <c r="L40" s="111">
        <f>J40-K40</f>
        <v>0</v>
      </c>
      <c r="M40" s="58">
        <f>IF(AND(D40="",E40="",F40="",G40="",H40=""),0,IF(AND(D40&lt;&gt;"",E40&lt;&gt;"",F40&lt;&gt;"",G40&lt;&gt;"",H40&lt;&gt;""),F40*I40,"faltan valores, revise columnas C a G"))</f>
        <v>0</v>
      </c>
      <c r="P40" s="50">
        <f>IF((G40&lt;&gt;0)*(D40=""),"escoja un combustible",IF(D40=0,0,F40*G40))</f>
        <v>0</v>
      </c>
      <c r="Q40" s="45">
        <f>IF((H40&lt;&gt;0)*(D40=""),"escoja un combustible",IF(D40=0,0,H40*F40))</f>
        <v>0</v>
      </c>
      <c r="R40" s="60"/>
    </row>
    <row r="41" spans="2:18" ht="15.75" customHeight="1" thickBot="1" x14ac:dyDescent="0.3">
      <c r="B41" s="173"/>
      <c r="C41" s="155" t="s">
        <v>20</v>
      </c>
      <c r="D41" s="195"/>
      <c r="E41" s="70"/>
      <c r="F41" s="100"/>
      <c r="G41" s="101"/>
      <c r="H41" s="101"/>
      <c r="I41" s="101"/>
      <c r="J41" s="102"/>
      <c r="K41" s="102"/>
      <c r="L41" s="113"/>
      <c r="M41" s="103"/>
      <c r="P41" s="18"/>
      <c r="Q41" s="18"/>
      <c r="R41" s="60"/>
    </row>
    <row r="42" spans="2:18" ht="15.75" customHeight="1" thickBot="1" x14ac:dyDescent="0.3">
      <c r="E42" s="73"/>
      <c r="G42" s="74"/>
      <c r="H42" s="74"/>
      <c r="I42" s="104"/>
      <c r="J42" s="104"/>
      <c r="K42" s="104"/>
      <c r="L42" s="104"/>
      <c r="M42" s="92"/>
      <c r="P42" s="141" t="s">
        <v>28</v>
      </c>
      <c r="Q42" s="142"/>
    </row>
    <row r="43" spans="2:18" ht="19.5" customHeight="1" thickBot="1" x14ac:dyDescent="0.3">
      <c r="G43" s="93"/>
      <c r="H43" s="93"/>
      <c r="I43" s="94"/>
      <c r="J43" s="95"/>
      <c r="K43" s="91"/>
      <c r="L43" s="96" t="s">
        <v>24</v>
      </c>
      <c r="M43" s="105">
        <f>IF((COUNTIF(M33:M40,"escoja un combustible"))&gt;0,"revise datos introducidos",SUM(M33:M40))</f>
        <v>0</v>
      </c>
      <c r="N43" s="9" t="str">
        <f>IF(M43=(P43-Q43),"OK","ERROR")</f>
        <v>OK</v>
      </c>
      <c r="O43" s="9"/>
      <c r="P43" s="51">
        <f>SUM(P33:P40)</f>
        <v>0</v>
      </c>
      <c r="Q43" s="51">
        <f>SUM(Q33:Q40)</f>
        <v>0</v>
      </c>
    </row>
    <row r="44" spans="2:18" ht="19.5" customHeight="1" thickBot="1" x14ac:dyDescent="0.3">
      <c r="G44" s="93"/>
      <c r="H44" s="93"/>
      <c r="I44" s="94"/>
      <c r="J44" s="106"/>
      <c r="K44" s="107" t="s">
        <v>306</v>
      </c>
      <c r="L44" s="119">
        <f>L33+L34+L35+L36+L38+L40</f>
        <v>0</v>
      </c>
      <c r="M44" s="97"/>
      <c r="N44" s="9"/>
      <c r="O44" s="9"/>
      <c r="P44" s="41"/>
      <c r="Q44" s="41"/>
    </row>
    <row r="45" spans="2:18" ht="19.5" customHeight="1" thickBot="1" x14ac:dyDescent="0.3">
      <c r="C45" s="60"/>
      <c r="G45" s="93"/>
      <c r="H45" s="93"/>
      <c r="P45" s="9"/>
      <c r="Q45" s="9"/>
    </row>
    <row r="46" spans="2:18" s="133" customFormat="1" ht="45" customHeight="1" thickBot="1" x14ac:dyDescent="0.3">
      <c r="B46" s="170"/>
      <c r="C46" s="201" t="s">
        <v>29</v>
      </c>
      <c r="F46" s="15" t="s">
        <v>4</v>
      </c>
      <c r="G46" s="15" t="s">
        <v>5</v>
      </c>
      <c r="H46" s="15" t="s">
        <v>6</v>
      </c>
      <c r="I46" s="15" t="s">
        <v>7</v>
      </c>
      <c r="J46" s="15" t="s">
        <v>304</v>
      </c>
      <c r="K46" s="15" t="s">
        <v>305</v>
      </c>
      <c r="L46" s="15" t="s">
        <v>303</v>
      </c>
      <c r="M46" s="15" t="s">
        <v>8</v>
      </c>
      <c r="P46" s="15" t="s">
        <v>8</v>
      </c>
      <c r="Q46" s="15" t="s">
        <v>8</v>
      </c>
    </row>
    <row r="47" spans="2:18" s="133" customFormat="1" ht="30" customHeight="1" thickBot="1" x14ac:dyDescent="0.3">
      <c r="B47" s="170"/>
      <c r="C47" s="152"/>
      <c r="D47" s="15" t="s">
        <v>9</v>
      </c>
      <c r="E47" s="15" t="s">
        <v>10</v>
      </c>
      <c r="F47" s="15" t="s">
        <v>319</v>
      </c>
      <c r="G47" s="134" t="s">
        <v>30</v>
      </c>
      <c r="H47" s="134" t="s">
        <v>30</v>
      </c>
      <c r="I47" s="134" t="s">
        <v>30</v>
      </c>
      <c r="J47" s="15" t="s">
        <v>301</v>
      </c>
      <c r="K47" s="15" t="s">
        <v>301</v>
      </c>
      <c r="L47" s="15" t="s">
        <v>302</v>
      </c>
      <c r="M47" s="15" t="s">
        <v>12</v>
      </c>
      <c r="P47" s="15" t="s">
        <v>13</v>
      </c>
      <c r="Q47" s="15" t="s">
        <v>14</v>
      </c>
    </row>
    <row r="48" spans="2:18" x14ac:dyDescent="0.25">
      <c r="B48" s="171">
        <v>1</v>
      </c>
      <c r="C48" s="153" t="s">
        <v>29</v>
      </c>
      <c r="D48" s="1"/>
      <c r="E48" s="19" t="str">
        <f>IF(D48="","-",VLOOKUP(D48,'Factores emisión 2'!$G$5:$I$35,2,FALSE))</f>
        <v>-</v>
      </c>
      <c r="F48" s="32" t="str">
        <f>IF(D48="","-",VLOOKUP(D48,'Factores emisión 2'!$G$5:$I$35,3,FALSE))</f>
        <v>-</v>
      </c>
      <c r="G48" s="181"/>
      <c r="H48" s="181"/>
      <c r="I48" s="109">
        <f>G48-H48</f>
        <v>0</v>
      </c>
      <c r="J48" s="187"/>
      <c r="K48" s="187"/>
      <c r="L48" s="111">
        <f t="shared" ref="L48:L51" si="1">J48-K48</f>
        <v>0</v>
      </c>
      <c r="M48" s="98">
        <f>IF((I48&lt;&gt;0)*(D48=""),"escoja un combustible",IF(D48=0,0,I48*F48))</f>
        <v>0</v>
      </c>
      <c r="P48" s="47">
        <f>IF((G48&lt;&gt;0)*(D48=""),"escoja un combustible",IF(D48=0,0,F48*G48))</f>
        <v>0</v>
      </c>
      <c r="Q48" s="42">
        <f>IF((H48&lt;&gt;0)*(D48=""),"escoja un combustible",IF(D48=0,0,H48*F48))</f>
        <v>0</v>
      </c>
    </row>
    <row r="49" spans="2:19" x14ac:dyDescent="0.25">
      <c r="B49" s="172">
        <v>2</v>
      </c>
      <c r="C49" s="161" t="s">
        <v>29</v>
      </c>
      <c r="D49" s="2"/>
      <c r="E49" s="7" t="str">
        <f>IF(D49="","-",VLOOKUP(D49,'Factores emisión 2'!$G$5:$I$35,2,FALSE))</f>
        <v>-</v>
      </c>
      <c r="F49" s="11" t="str">
        <f>IF(D49="","-",VLOOKUP(D49,'Factores emisión 2'!$G$5:$I$35,3,FALSE))</f>
        <v>-</v>
      </c>
      <c r="G49" s="184"/>
      <c r="H49" s="184"/>
      <c r="I49" s="110">
        <f>G49-H49</f>
        <v>0</v>
      </c>
      <c r="J49" s="188"/>
      <c r="K49" s="188"/>
      <c r="L49" s="112">
        <f t="shared" si="1"/>
        <v>0</v>
      </c>
      <c r="M49" s="99">
        <f>IF((I49&lt;&gt;0)*(D49=""),"escoja un combustible",IF(D49=0,0,I49*F49))</f>
        <v>0</v>
      </c>
      <c r="P49" s="48">
        <f>IF((G49&lt;&gt;0)*(D49=""),"escoja un combustible",IF(D49=0,0,F49*G49))</f>
        <v>0</v>
      </c>
      <c r="Q49" s="43">
        <f>IF((H49&lt;&gt;0)*(D49=""),"escoja un combustible",IF(D49=0,0,H49*F49))</f>
        <v>0</v>
      </c>
    </row>
    <row r="50" spans="2:19" ht="15.75" customHeight="1" thickBot="1" x14ac:dyDescent="0.3">
      <c r="B50" s="172">
        <v>3</v>
      </c>
      <c r="C50" s="154" t="s">
        <v>29</v>
      </c>
      <c r="D50" s="2"/>
      <c r="E50" s="31" t="str">
        <f>IF(D50="","-",VLOOKUP(D50,'Factores emisión 2'!$G$5:$I$35,2,FALSE))</f>
        <v>-</v>
      </c>
      <c r="F50" s="33" t="str">
        <f>IF(D50="","-",VLOOKUP(D50,'Factores emisión 2'!$G$5:$I$35,3,FALSE))</f>
        <v>-</v>
      </c>
      <c r="G50" s="184"/>
      <c r="H50" s="184"/>
      <c r="I50" s="110">
        <f>G50-H50</f>
        <v>0</v>
      </c>
      <c r="J50" s="188"/>
      <c r="K50" s="188"/>
      <c r="L50" s="112">
        <f t="shared" si="1"/>
        <v>0</v>
      </c>
      <c r="M50" s="99">
        <f>IF((I50&lt;&gt;0)*(D50=""),"escoja un combustible",IF(D50=0,0,I50*F50))</f>
        <v>0</v>
      </c>
      <c r="P50" s="48">
        <f>IF((G50&lt;&gt;0)*(D50=""),"escoja un combustible",IF(D50=0,0,F50*G50))</f>
        <v>0</v>
      </c>
      <c r="Q50" s="43">
        <f>IF((H50&lt;&gt;0)*(D50=""),"escoja un combustible",IF(D50=0,0,H50*F50))</f>
        <v>0</v>
      </c>
    </row>
    <row r="51" spans="2:19" ht="15.75" customHeight="1" thickBot="1" x14ac:dyDescent="0.3">
      <c r="B51" s="171">
        <v>4</v>
      </c>
      <c r="C51" s="153" t="s">
        <v>31</v>
      </c>
      <c r="D51" s="194"/>
      <c r="E51" s="179"/>
      <c r="F51" s="180"/>
      <c r="G51" s="181"/>
      <c r="H51" s="181"/>
      <c r="I51" s="109">
        <f>G51-H51</f>
        <v>0</v>
      </c>
      <c r="J51" s="187"/>
      <c r="K51" s="187"/>
      <c r="L51" s="111">
        <f t="shared" si="1"/>
        <v>0</v>
      </c>
      <c r="M51" s="58">
        <f>IF(AND(D51="",E51="",F51="",G51="",H51=""),0,IF(AND(D51&lt;&gt;"",E51&lt;&gt;"",F51&lt;&gt;"",G51&lt;&gt;"",H51&lt;&gt;""),F51*I51,"faltan valores, revise columnas C a G"))</f>
        <v>0</v>
      </c>
      <c r="N51" s="60"/>
      <c r="O51" s="60"/>
      <c r="P51" s="50">
        <f>IF((G51&lt;&gt;0)*(D51=""),"escoja un combustible",IF(D51=0,0,F51*G51))</f>
        <v>0</v>
      </c>
      <c r="Q51" s="45">
        <f>IF((H51&lt;&gt;0)*(D51=""),"escoja un combustible",IF(D51=0,0,H51*F51))</f>
        <v>0</v>
      </c>
      <c r="R51" s="60"/>
    </row>
    <row r="52" spans="2:19" ht="15.75" customHeight="1" thickBot="1" x14ac:dyDescent="0.3">
      <c r="B52" s="173"/>
      <c r="C52" s="155" t="s">
        <v>20</v>
      </c>
      <c r="D52" s="195"/>
      <c r="E52" s="70"/>
      <c r="F52" s="100"/>
      <c r="G52" s="101"/>
      <c r="H52" s="101"/>
      <c r="I52" s="101"/>
      <c r="J52" s="102"/>
      <c r="K52" s="102"/>
      <c r="L52" s="102"/>
      <c r="M52" s="103"/>
      <c r="P52" s="18"/>
      <c r="Q52" s="18"/>
      <c r="R52" s="60"/>
    </row>
    <row r="53" spans="2:19" ht="15.75" customHeight="1" thickBot="1" x14ac:dyDescent="0.3">
      <c r="D53" s="60"/>
      <c r="E53" s="108"/>
      <c r="F53" s="60"/>
      <c r="G53" s="74"/>
      <c r="H53" s="74"/>
      <c r="I53" s="104"/>
      <c r="J53" s="104"/>
      <c r="K53" s="104"/>
      <c r="L53" s="104"/>
      <c r="M53" s="92"/>
      <c r="P53" s="141" t="s">
        <v>32</v>
      </c>
      <c r="Q53" s="142"/>
    </row>
    <row r="54" spans="2:19" ht="19.5" customHeight="1" thickBot="1" x14ac:dyDescent="0.3">
      <c r="D54" s="60"/>
      <c r="E54" s="60"/>
      <c r="F54" s="60"/>
      <c r="G54" s="93"/>
      <c r="H54" s="93"/>
      <c r="I54" s="94"/>
      <c r="J54" s="95"/>
      <c r="K54" s="91"/>
      <c r="L54" s="96" t="s">
        <v>24</v>
      </c>
      <c r="M54" s="121">
        <f>IF((COUNTIF(M48:M51,"escoja un combustible"))&gt;0,"revise datos introducidos",SUM(M48:M51))</f>
        <v>0</v>
      </c>
      <c r="N54" s="9" t="str">
        <f>IF(M54=(P54-Q54),"OK","ERROR")</f>
        <v>OK</v>
      </c>
      <c r="O54" s="9"/>
      <c r="P54" s="51">
        <f>SUM(P48:P52)</f>
        <v>0</v>
      </c>
      <c r="Q54" s="51">
        <f>SUM(Q48:Q52)</f>
        <v>0</v>
      </c>
    </row>
    <row r="55" spans="2:19" ht="19.5" customHeight="1" thickBot="1" x14ac:dyDescent="0.3">
      <c r="D55" s="60"/>
      <c r="E55" s="60"/>
      <c r="F55" s="60"/>
      <c r="G55" s="93"/>
      <c r="H55" s="93"/>
      <c r="I55" s="94"/>
      <c r="J55" s="106"/>
      <c r="K55" s="107" t="s">
        <v>306</v>
      </c>
      <c r="L55" s="119">
        <f>L48+L49+L50+L51</f>
        <v>0</v>
      </c>
      <c r="M55" s="97"/>
      <c r="N55" s="9"/>
      <c r="O55" s="9"/>
      <c r="P55" s="41"/>
      <c r="Q55" s="41"/>
    </row>
    <row r="56" spans="2:19" ht="19.5" customHeight="1" thickBot="1" x14ac:dyDescent="0.3">
      <c r="D56" s="60"/>
      <c r="E56" s="60"/>
      <c r="F56" s="60"/>
      <c r="G56" s="93"/>
      <c r="H56" s="93"/>
      <c r="P56" s="9"/>
      <c r="Q56" s="9"/>
    </row>
    <row r="57" spans="2:19" ht="45" customHeight="1" thickBot="1" x14ac:dyDescent="0.3">
      <c r="C57" s="202" t="s">
        <v>33</v>
      </c>
      <c r="F57" s="15" t="s">
        <v>4</v>
      </c>
      <c r="G57" s="15" t="s">
        <v>5</v>
      </c>
      <c r="H57" s="15" t="s">
        <v>6</v>
      </c>
      <c r="I57" s="15" t="s">
        <v>7</v>
      </c>
      <c r="J57" s="15" t="s">
        <v>304</v>
      </c>
      <c r="K57" s="15" t="s">
        <v>305</v>
      </c>
      <c r="L57" s="15" t="s">
        <v>303</v>
      </c>
      <c r="M57" s="15" t="s">
        <v>8</v>
      </c>
      <c r="P57" s="15" t="s">
        <v>8</v>
      </c>
      <c r="Q57" s="15" t="s">
        <v>8</v>
      </c>
    </row>
    <row r="58" spans="2:19" s="133" customFormat="1" ht="30" customHeight="1" thickBot="1" x14ac:dyDescent="0.3">
      <c r="B58" s="170"/>
      <c r="C58" s="152"/>
      <c r="D58" s="15" t="s">
        <v>9</v>
      </c>
      <c r="E58" s="15" t="s">
        <v>10</v>
      </c>
      <c r="F58" s="15" t="s">
        <v>319</v>
      </c>
      <c r="G58" s="15" t="s">
        <v>11</v>
      </c>
      <c r="H58" s="15" t="s">
        <v>11</v>
      </c>
      <c r="I58" s="15" t="s">
        <v>11</v>
      </c>
      <c r="J58" s="15" t="s">
        <v>301</v>
      </c>
      <c r="K58" s="15" t="s">
        <v>301</v>
      </c>
      <c r="L58" s="15" t="s">
        <v>302</v>
      </c>
      <c r="M58" s="15" t="s">
        <v>12</v>
      </c>
      <c r="P58" s="15" t="s">
        <v>13</v>
      </c>
      <c r="Q58" s="15" t="s">
        <v>14</v>
      </c>
    </row>
    <row r="59" spans="2:19" x14ac:dyDescent="0.25">
      <c r="B59" s="171">
        <v>1</v>
      </c>
      <c r="C59" s="153" t="s">
        <v>33</v>
      </c>
      <c r="D59" s="1"/>
      <c r="E59" s="19" t="str">
        <f>IF(D59="","-",VLOOKUP(D59,'Factores emisión 2'!$L$5:$N$54,2,FALSE))</f>
        <v>-</v>
      </c>
      <c r="F59" s="19" t="str">
        <f>IF(D59="","-",VLOOKUP(D59,'Factores emisión 2'!$L$5:$N$54,3,FALSE))</f>
        <v>-</v>
      </c>
      <c r="G59" s="181"/>
      <c r="H59" s="181"/>
      <c r="I59" s="109">
        <f>G59-H59</f>
        <v>0</v>
      </c>
      <c r="J59" s="187"/>
      <c r="K59" s="187"/>
      <c r="L59" s="111">
        <f t="shared" ref="L59:L62" si="2">J59-K59</f>
        <v>0</v>
      </c>
      <c r="M59" s="98">
        <f>IF((I59&lt;&gt;0)*(D59=""),"escoja un combustible",IF(D59=0,0,I59*F59))</f>
        <v>0</v>
      </c>
      <c r="P59" s="47">
        <f>IF((G59&lt;&gt;0)*(D59=""),"escoja un combustible",IF(D59=0,0,F59*G59))</f>
        <v>0</v>
      </c>
      <c r="Q59" s="42">
        <f>IF((H59&lt;&gt;0)*(D59=""),"escoja un combustible",IF(D59=0,0,H59*F59))</f>
        <v>0</v>
      </c>
    </row>
    <row r="60" spans="2:19" x14ac:dyDescent="0.25">
      <c r="B60" s="172">
        <v>2</v>
      </c>
      <c r="C60" s="161" t="s">
        <v>33</v>
      </c>
      <c r="D60" s="2"/>
      <c r="E60" s="7" t="str">
        <f>IF(D60="","-",VLOOKUP(D60,'Factores emisión 2'!$L$5:$N$54,2,FALSE))</f>
        <v>-</v>
      </c>
      <c r="F60" s="7" t="str">
        <f>IF(D60="","-",VLOOKUP(D60,'Factores emisión 2'!$L$5:$N$54,3,FALSE))</f>
        <v>-</v>
      </c>
      <c r="G60" s="184"/>
      <c r="H60" s="184"/>
      <c r="I60" s="110">
        <f>G60-H60</f>
        <v>0</v>
      </c>
      <c r="J60" s="188"/>
      <c r="K60" s="188"/>
      <c r="L60" s="112">
        <f t="shared" si="2"/>
        <v>0</v>
      </c>
      <c r="M60" s="99">
        <f>IF((I60&lt;&gt;0)*(D60=""),"escoja un combustible",IF(D60=0,0,I60*F60))</f>
        <v>0</v>
      </c>
      <c r="P60" s="48">
        <f>IF((G60&lt;&gt;0)*(D60=""),"escoja un combustible",IF(D60=0,0,F60*G60))</f>
        <v>0</v>
      </c>
      <c r="Q60" s="43">
        <f>IF((H60&lt;&gt;0)*(D60=""),"escoja un combustible",IF(D60=0,0,H60*F60))</f>
        <v>0</v>
      </c>
      <c r="S60" s="92"/>
    </row>
    <row r="61" spans="2:19" ht="15.75" customHeight="1" thickBot="1" x14ac:dyDescent="0.3">
      <c r="B61" s="172">
        <v>3</v>
      </c>
      <c r="C61" s="154" t="s">
        <v>33</v>
      </c>
      <c r="D61" s="3"/>
      <c r="E61" s="7" t="str">
        <f>IF(D61="","-",VLOOKUP(D61,'Factores emisión 2'!$L$5:$N$54,2,FALSE))</f>
        <v>-</v>
      </c>
      <c r="F61" s="7" t="str">
        <f>IF(D61="","-",VLOOKUP(D61,'Factores emisión 2'!$L$5:$N$54,3,FALSE))</f>
        <v>-</v>
      </c>
      <c r="G61" s="196"/>
      <c r="H61" s="196"/>
      <c r="I61" s="114">
        <f>G61-H61</f>
        <v>0</v>
      </c>
      <c r="J61" s="197"/>
      <c r="K61" s="197"/>
      <c r="L61" s="116">
        <f t="shared" si="2"/>
        <v>0</v>
      </c>
      <c r="M61" s="115">
        <f>IF((I61&lt;&gt;0)*(D61=""),"escoja un combustible",IF(D61=0,0,I61*F61))</f>
        <v>0</v>
      </c>
      <c r="P61" s="48">
        <f>IF((G61&lt;&gt;0)*(D61=""),"escoja un combustible",IF(D61=0,0,F61*G61))</f>
        <v>0</v>
      </c>
      <c r="Q61" s="43">
        <f>IF((H61&lt;&gt;0)*(D61=""),"escoja un combustible",IF(D61=0,0,H61*F61))</f>
        <v>0</v>
      </c>
    </row>
    <row r="62" spans="2:19" ht="15.75" customHeight="1" thickBot="1" x14ac:dyDescent="0.3">
      <c r="B62" s="171">
        <v>4</v>
      </c>
      <c r="C62" s="162" t="s">
        <v>297</v>
      </c>
      <c r="D62" s="194"/>
      <c r="E62" s="179"/>
      <c r="F62" s="180"/>
      <c r="G62" s="181"/>
      <c r="H62" s="181"/>
      <c r="I62" s="109">
        <f>G62-H62</f>
        <v>0</v>
      </c>
      <c r="J62" s="187"/>
      <c r="K62" s="187"/>
      <c r="L62" s="111">
        <f t="shared" si="2"/>
        <v>0</v>
      </c>
      <c r="M62" s="58">
        <f>IF(AND(D62="",E62="",F62="",G62="",H62=""),0,IF(AND(D62&lt;&gt;"",E62&lt;&gt;"",F62&lt;&gt;"",G62&lt;&gt;"",H62&lt;&gt;""),F62*I62,"faltan valores, revise columnas C a G"))</f>
        <v>0</v>
      </c>
      <c r="N62" s="60"/>
      <c r="O62" s="60"/>
      <c r="P62" s="50">
        <f>IF((G62&lt;&gt;0)*(D62=""),"escoja un combustible",IF(D62=0,0,F62*G62))</f>
        <v>0</v>
      </c>
      <c r="Q62" s="45">
        <f>IF((H62&lt;&gt;0)*(D62=""),"escoja un combustible",IF(D62=0,0,H62*F62))</f>
        <v>0</v>
      </c>
      <c r="R62" s="60"/>
    </row>
    <row r="63" spans="2:19" ht="15.75" customHeight="1" thickBot="1" x14ac:dyDescent="0.3">
      <c r="B63" s="173"/>
      <c r="C63" s="163" t="s">
        <v>20</v>
      </c>
      <c r="D63" s="195"/>
      <c r="E63" s="70"/>
      <c r="F63" s="100"/>
      <c r="G63" s="101"/>
      <c r="H63" s="101"/>
      <c r="I63" s="101"/>
      <c r="J63" s="102"/>
      <c r="K63" s="102"/>
      <c r="L63" s="113"/>
      <c r="M63" s="103"/>
      <c r="P63" s="18"/>
      <c r="Q63" s="18"/>
      <c r="R63" s="60"/>
    </row>
    <row r="64" spans="2:19" ht="15.75" customHeight="1" thickBot="1" x14ac:dyDescent="0.3">
      <c r="D64" s="60"/>
      <c r="E64" s="108"/>
      <c r="F64" s="60"/>
      <c r="G64" s="74"/>
      <c r="H64" s="74"/>
      <c r="I64" s="104"/>
      <c r="J64" s="104"/>
      <c r="K64" s="104"/>
      <c r="L64" s="104"/>
      <c r="M64" s="92"/>
      <c r="P64" s="141" t="s">
        <v>34</v>
      </c>
      <c r="Q64" s="142"/>
    </row>
    <row r="65" spans="3:17" ht="19.5" customHeight="1" thickBot="1" x14ac:dyDescent="0.3">
      <c r="D65" s="60"/>
      <c r="E65" s="60"/>
      <c r="F65" s="60"/>
      <c r="G65" s="93"/>
      <c r="H65" s="93"/>
      <c r="I65" s="94"/>
      <c r="J65" s="95"/>
      <c r="K65" s="91"/>
      <c r="L65" s="96" t="s">
        <v>24</v>
      </c>
      <c r="M65" s="105">
        <f>IF((COUNTIF(M59:M62,"escoja un combustible"))&gt;0,"revise datos introducidos",SUM(M59:M62))</f>
        <v>0</v>
      </c>
      <c r="N65" s="9" t="str">
        <f>IF(M65=(P65-Q65),"OK","ERROR")</f>
        <v>OK</v>
      </c>
      <c r="O65" s="9"/>
      <c r="P65" s="51">
        <f>SUM(P59:P63)</f>
        <v>0</v>
      </c>
      <c r="Q65" s="51">
        <f>SUM(Q59:Q63)</f>
        <v>0</v>
      </c>
    </row>
    <row r="66" spans="3:17" ht="19.5" customHeight="1" thickBot="1" x14ac:dyDescent="0.3">
      <c r="D66" s="60"/>
      <c r="E66" s="60"/>
      <c r="F66" s="60"/>
      <c r="G66" s="93"/>
      <c r="H66" s="93"/>
      <c r="I66" s="94"/>
      <c r="J66" s="106"/>
      <c r="K66" s="107" t="s">
        <v>306</v>
      </c>
      <c r="L66" s="119">
        <f>L59+L60+L61+L62</f>
        <v>0</v>
      </c>
      <c r="M66" s="97"/>
      <c r="N66" s="9"/>
      <c r="O66" s="9"/>
      <c r="P66" s="41"/>
      <c r="Q66" s="41"/>
    </row>
    <row r="67" spans="3:17" ht="19.5" customHeight="1" thickBot="1" x14ac:dyDescent="0.3">
      <c r="G67" s="93"/>
      <c r="H67" s="93"/>
      <c r="I67" s="94"/>
      <c r="J67" s="94"/>
      <c r="K67" s="94"/>
      <c r="L67" s="94"/>
      <c r="P67" s="9"/>
      <c r="Q67" s="9"/>
    </row>
    <row r="68" spans="3:17" ht="16.5" customHeight="1" thickBot="1" x14ac:dyDescent="0.3">
      <c r="C68" s="143" t="s">
        <v>310</v>
      </c>
      <c r="D68" s="144"/>
      <c r="E68" s="142"/>
      <c r="J68" s="138" t="s">
        <v>307</v>
      </c>
      <c r="K68" s="138" t="s">
        <v>308</v>
      </c>
      <c r="P68" s="138" t="s">
        <v>35</v>
      </c>
      <c r="Q68" s="138" t="s">
        <v>36</v>
      </c>
    </row>
    <row r="69" spans="3:17" ht="16.5" customHeight="1" thickBot="1" x14ac:dyDescent="0.3">
      <c r="C69" s="164" t="s">
        <v>37</v>
      </c>
      <c r="D69" s="122">
        <f>(M28+M43+M54+M65)/1000</f>
        <v>0</v>
      </c>
      <c r="E69" s="20" t="s">
        <v>38</v>
      </c>
      <c r="J69" s="139"/>
      <c r="K69" s="139"/>
      <c r="P69" s="139"/>
      <c r="Q69" s="139"/>
    </row>
    <row r="70" spans="3:17" ht="16.5" customHeight="1" thickBot="1" x14ac:dyDescent="0.3">
      <c r="C70" s="165" t="s">
        <v>40</v>
      </c>
      <c r="D70" s="131">
        <f>IFERROR((P71-Q71)/P71,0)</f>
        <v>0</v>
      </c>
      <c r="E70" s="124" t="s">
        <v>41</v>
      </c>
      <c r="J70" s="140"/>
      <c r="K70" s="140"/>
      <c r="N70" s="21" t="s">
        <v>39</v>
      </c>
      <c r="P70" s="140"/>
      <c r="Q70" s="140"/>
    </row>
    <row r="71" spans="3:17" ht="16.5" customHeight="1" thickBot="1" x14ac:dyDescent="0.3">
      <c r="D71" s="60"/>
      <c r="J71" s="117">
        <f>J8+J9+J10+J12+J14+J15+J17+J18+J20+J22+J25+J33+J34+J35+J36+J38+J40+J48+J49+J50+J51+J59+J60+J61+J62</f>
        <v>0</v>
      </c>
      <c r="K71" s="117">
        <f>K8+K9+K10+K12+K14+K15+K17+K18+K20+K22+K25+K33+K34+K35+K36+K38+K40+K48+K49+K50+K51+K59+K60+K61+K62</f>
        <v>0</v>
      </c>
      <c r="L71" s="120" t="s">
        <v>39</v>
      </c>
      <c r="O71" s="21" t="s">
        <v>39</v>
      </c>
      <c r="P71" s="117">
        <f>P28+P43+P54+P65</f>
        <v>0</v>
      </c>
      <c r="Q71" s="117">
        <f>Q28+Q43+Q54+Q65</f>
        <v>0</v>
      </c>
    </row>
    <row r="72" spans="3:17" ht="15.75" customHeight="1" thickBot="1" x14ac:dyDescent="0.3">
      <c r="C72" s="135" t="s">
        <v>311</v>
      </c>
      <c r="D72" s="136"/>
      <c r="E72" s="137"/>
    </row>
    <row r="73" spans="3:17" ht="15.75" hidden="1" customHeight="1" x14ac:dyDescent="0.25">
      <c r="C73" s="166"/>
      <c r="D73" s="125"/>
      <c r="E73" s="125"/>
      <c r="F73" s="9" t="str">
        <f>IF(D69=(P71-Q71),"OK","ERROR")</f>
        <v>OK</v>
      </c>
    </row>
    <row r="74" spans="3:17" x14ac:dyDescent="0.25">
      <c r="C74" s="167" t="s">
        <v>316</v>
      </c>
      <c r="D74" s="129">
        <f>SUM(L66,L55,L44,L29)/1000</f>
        <v>0</v>
      </c>
      <c r="E74" s="126" t="s">
        <v>312</v>
      </c>
    </row>
    <row r="75" spans="3:17" x14ac:dyDescent="0.25">
      <c r="C75" s="168" t="s">
        <v>317</v>
      </c>
      <c r="D75" s="132">
        <f>D74*0.086</f>
        <v>0</v>
      </c>
      <c r="E75" s="127" t="s">
        <v>313</v>
      </c>
    </row>
    <row r="76" spans="3:17" ht="16.5" thickBot="1" x14ac:dyDescent="0.3">
      <c r="C76" s="169" t="s">
        <v>318</v>
      </c>
      <c r="D76" s="123">
        <f>IFERROR((J71-K71)/J71,0)</f>
        <v>0</v>
      </c>
      <c r="E76" s="128" t="s">
        <v>314</v>
      </c>
    </row>
    <row r="77" spans="3:17" x14ac:dyDescent="0.25">
      <c r="D77" s="130"/>
    </row>
  </sheetData>
  <mergeCells count="10">
    <mergeCell ref="P42:Q42"/>
    <mergeCell ref="C68:E68"/>
    <mergeCell ref="P27:Q27"/>
    <mergeCell ref="P64:Q64"/>
    <mergeCell ref="P53:Q53"/>
    <mergeCell ref="C72:E72"/>
    <mergeCell ref="J68:J70"/>
    <mergeCell ref="K68:K70"/>
    <mergeCell ref="P68:P70"/>
    <mergeCell ref="Q68:Q70"/>
  </mergeCells>
  <conditionalFormatting sqref="D69:D70">
    <cfRule type="cellIs" dxfId="57" priority="34" operator="equal">
      <formula>"revise datos introducidos"</formula>
    </cfRule>
  </conditionalFormatting>
  <conditionalFormatting sqref="D70">
    <cfRule type="cellIs" dxfId="56" priority="2" operator="equal">
      <formula>0</formula>
    </cfRule>
    <cfRule type="cellIs" dxfId="55" priority="4" operator="equal">
      <formula>0</formula>
    </cfRule>
    <cfRule type="cellIs" dxfId="54" priority="10" operator="lessThan">
      <formula>0.1</formula>
    </cfRule>
    <cfRule type="cellIs" dxfId="53" priority="11" operator="equal">
      <formula>0.1</formula>
    </cfRule>
    <cfRule type="cellIs" dxfId="52" priority="12" operator="greaterThan">
      <formula>0.1</formula>
    </cfRule>
  </conditionalFormatting>
  <conditionalFormatting sqref="D76">
    <cfRule type="cellIs" dxfId="51" priority="1" operator="equal">
      <formula>0</formula>
    </cfRule>
    <cfRule type="cellIs" dxfId="50" priority="3" operator="equal">
      <formula>0</formula>
    </cfRule>
    <cfRule type="cellIs" dxfId="49" priority="5" operator="lessThan">
      <formula>0.1</formula>
    </cfRule>
    <cfRule type="cellIs" dxfId="48" priority="6" operator="equal">
      <formula>0.1</formula>
    </cfRule>
    <cfRule type="cellIs" dxfId="47" priority="7" operator="greaterThan">
      <formula>0.1</formula>
    </cfRule>
    <cfRule type="cellIs" dxfId="46" priority="8" operator="equal">
      <formula>"revise datos introducidos"</formula>
    </cfRule>
  </conditionalFormatting>
  <conditionalFormatting sqref="F70">
    <cfRule type="cellIs" dxfId="45" priority="9" operator="equal">
      <formula>0</formula>
    </cfRule>
  </conditionalFormatting>
  <conditionalFormatting sqref="F73">
    <cfRule type="containsText" dxfId="44" priority="45" operator="containsText" text="ERROR">
      <formula>NOT(ISERROR(SEARCH("ERROR",F73)))</formula>
    </cfRule>
    <cfRule type="containsText" dxfId="43" priority="46" operator="containsText" text="OK">
      <formula>NOT(ISERROR(SEARCH("OK",F73)))</formula>
    </cfRule>
    <cfRule type="cellIs" dxfId="42" priority="47" operator="equal">
      <formula>"""ERROR"""</formula>
    </cfRule>
  </conditionalFormatting>
  <conditionalFormatting sqref="M8:M10">
    <cfRule type="cellIs" dxfId="41" priority="121" operator="equal">
      <formula>"escoja un combustible"</formula>
    </cfRule>
  </conditionalFormatting>
  <conditionalFormatting sqref="M12">
    <cfRule type="cellIs" dxfId="40" priority="113" operator="equal">
      <formula>"escoja un combustible"</formula>
    </cfRule>
  </conditionalFormatting>
  <conditionalFormatting sqref="M14:M15">
    <cfRule type="cellIs" dxfId="39" priority="111" operator="equal">
      <formula>"escoja un combustible"</formula>
    </cfRule>
  </conditionalFormatting>
  <conditionalFormatting sqref="M17:M18">
    <cfRule type="cellIs" dxfId="38" priority="106" operator="equal">
      <formula>"escoja un combustible"</formula>
    </cfRule>
  </conditionalFormatting>
  <conditionalFormatting sqref="M20">
    <cfRule type="cellIs" dxfId="37" priority="109" operator="equal">
      <formula>"escoja un combustible"</formula>
    </cfRule>
    <cfRule type="cellIs" dxfId="36" priority="117" operator="equal">
      <formula>"introduzca consumos"</formula>
    </cfRule>
  </conditionalFormatting>
  <conditionalFormatting sqref="M22">
    <cfRule type="cellIs" dxfId="35" priority="20" operator="equal">
      <formula>"escoja un combustible"</formula>
    </cfRule>
    <cfRule type="cellIs" dxfId="34" priority="21" operator="equal">
      <formula>"introduzca consumos"</formula>
    </cfRule>
  </conditionalFormatting>
  <conditionalFormatting sqref="M28:M29 M43:M44 M54:M55 M65:M66">
    <cfRule type="cellIs" dxfId="33" priority="116" operator="equal">
      <formula>"revise datos introducidos"</formula>
    </cfRule>
  </conditionalFormatting>
  <conditionalFormatting sqref="M33:M36">
    <cfRule type="cellIs" dxfId="32" priority="26" operator="equal">
      <formula>"escoja un combustible"</formula>
    </cfRule>
  </conditionalFormatting>
  <conditionalFormatting sqref="M36">
    <cfRule type="cellIs" dxfId="31" priority="27" operator="equal">
      <formula>"introduzca consumos"</formula>
    </cfRule>
  </conditionalFormatting>
  <conditionalFormatting sqref="M38">
    <cfRule type="cellIs" dxfId="30" priority="16" operator="equal">
      <formula>"escoja un combustible"</formula>
    </cfRule>
    <cfRule type="cellIs" dxfId="29" priority="17" operator="equal">
      <formula>"introduzca consumos"</formula>
    </cfRule>
  </conditionalFormatting>
  <conditionalFormatting sqref="M40">
    <cfRule type="cellIs" dxfId="28" priority="13" operator="equal">
      <formula>"escoja un combustible"</formula>
    </cfRule>
    <cfRule type="cellIs" dxfId="27" priority="14" operator="equal">
      <formula>"introduzca consumos"</formula>
    </cfRule>
  </conditionalFormatting>
  <conditionalFormatting sqref="M48:M51">
    <cfRule type="cellIs" dxfId="26" priority="24" operator="equal">
      <formula>"escoja un combustible"</formula>
    </cfRule>
  </conditionalFormatting>
  <conditionalFormatting sqref="M51">
    <cfRule type="cellIs" dxfId="25" priority="25" operator="equal">
      <formula>"introduzca consumos"</formula>
    </cfRule>
  </conditionalFormatting>
  <conditionalFormatting sqref="M59:M62">
    <cfRule type="cellIs" dxfId="24" priority="22" operator="equal">
      <formula>"escoja un combustible"</formula>
    </cfRule>
  </conditionalFormatting>
  <conditionalFormatting sqref="M62">
    <cfRule type="cellIs" dxfId="23" priority="23" operator="equal">
      <formula>"introduzca consumos"</formula>
    </cfRule>
  </conditionalFormatting>
  <conditionalFormatting sqref="N28:O29">
    <cfRule type="containsText" dxfId="22" priority="38" operator="containsText" text="ERROR">
      <formula>NOT(ISERROR(SEARCH("ERROR",N28)))</formula>
    </cfRule>
    <cfRule type="containsText" dxfId="21" priority="39" operator="containsText" text="OK">
      <formula>NOT(ISERROR(SEARCH("OK",N28)))</formula>
    </cfRule>
    <cfRule type="cellIs" dxfId="20" priority="40" operator="equal">
      <formula>"""ERROR"""</formula>
    </cfRule>
  </conditionalFormatting>
  <conditionalFormatting sqref="N43:O44">
    <cfRule type="containsText" dxfId="19" priority="77" operator="containsText" text="ERROR">
      <formula>NOT(ISERROR(SEARCH("ERROR",N43)))</formula>
    </cfRule>
    <cfRule type="containsText" dxfId="18" priority="78" operator="containsText" text="OK">
      <formula>NOT(ISERROR(SEARCH("OK",N43)))</formula>
    </cfRule>
    <cfRule type="cellIs" dxfId="17" priority="79" operator="equal">
      <formula>"""ERROR"""</formula>
    </cfRule>
  </conditionalFormatting>
  <conditionalFormatting sqref="N54:O55">
    <cfRule type="containsText" dxfId="16" priority="74" operator="containsText" text="ERROR">
      <formula>NOT(ISERROR(SEARCH("ERROR",N54)))</formula>
    </cfRule>
    <cfRule type="containsText" dxfId="15" priority="75" operator="containsText" text="OK">
      <formula>NOT(ISERROR(SEARCH("OK",N54)))</formula>
    </cfRule>
    <cfRule type="cellIs" dxfId="14" priority="76" operator="equal">
      <formula>"""ERROR"""</formula>
    </cfRule>
  </conditionalFormatting>
  <conditionalFormatting sqref="N65:O66">
    <cfRule type="containsText" dxfId="13" priority="71" operator="containsText" text="ERROR">
      <formula>NOT(ISERROR(SEARCH("ERROR",N65)))</formula>
    </cfRule>
    <cfRule type="containsText" dxfId="12" priority="72" operator="containsText" text="OK">
      <formula>NOT(ISERROR(SEARCH("OK",N65)))</formula>
    </cfRule>
    <cfRule type="cellIs" dxfId="11" priority="73" operator="equal">
      <formula>"""ERROR"""</formula>
    </cfRule>
  </conditionalFormatting>
  <conditionalFormatting sqref="P12 P25:P26">
    <cfRule type="cellIs" dxfId="10" priority="93" operator="equal">
      <formula>"escoja un combustible"</formula>
    </cfRule>
  </conditionalFormatting>
  <conditionalFormatting sqref="P8:Q10">
    <cfRule type="cellIs" dxfId="9" priority="92" operator="equal">
      <formula>"escoja un combustible"</formula>
    </cfRule>
  </conditionalFormatting>
  <conditionalFormatting sqref="P14:Q15">
    <cfRule type="cellIs" dxfId="8" priority="88" operator="equal">
      <formula>"escoja un combustible"</formula>
    </cfRule>
  </conditionalFormatting>
  <conditionalFormatting sqref="P17:Q18">
    <cfRule type="cellIs" dxfId="7" priority="62" operator="equal">
      <formula>"escoja un combustible"</formula>
    </cfRule>
  </conditionalFormatting>
  <conditionalFormatting sqref="P20:Q20">
    <cfRule type="cellIs" dxfId="6" priority="61" operator="equal">
      <formula>"escoja un combustible"</formula>
    </cfRule>
  </conditionalFormatting>
  <conditionalFormatting sqref="P22:Q22">
    <cfRule type="cellIs" dxfId="5" priority="19" operator="equal">
      <formula>"escoja un combustible"</formula>
    </cfRule>
  </conditionalFormatting>
  <conditionalFormatting sqref="P33:Q36">
    <cfRule type="cellIs" dxfId="4" priority="37" operator="equal">
      <formula>"escoja un combustible"</formula>
    </cfRule>
  </conditionalFormatting>
  <conditionalFormatting sqref="P38:Q38">
    <cfRule type="cellIs" dxfId="3" priority="18" operator="equal">
      <formula>"escoja un combustible"</formula>
    </cfRule>
  </conditionalFormatting>
  <conditionalFormatting sqref="P40:Q40">
    <cfRule type="cellIs" dxfId="2" priority="15" operator="equal">
      <formula>"escoja un combustible"</formula>
    </cfRule>
  </conditionalFormatting>
  <conditionalFormatting sqref="P48:Q51">
    <cfRule type="cellIs" dxfId="1" priority="36" operator="equal">
      <formula>"escoja un combustible"</formula>
    </cfRule>
  </conditionalFormatting>
  <conditionalFormatting sqref="P59:Q62">
    <cfRule type="cellIs" dxfId="0" priority="35" operator="equal">
      <formula>"escoja un combustible"</formula>
    </cfRule>
  </conditionalFormatting>
  <dataValidations count="7">
    <dataValidation type="list" allowBlank="1" showInputMessage="1" showErrorMessage="1" sqref="D8:D10" xr:uid="{B52706F4-4001-4DE9-8347-1A43D6BF281B}">
      <formula1>gases</formula1>
    </dataValidation>
    <dataValidation type="list" allowBlank="1" showInputMessage="1" showErrorMessage="1" sqref="D12" xr:uid="{0382772C-A458-4576-BD6A-D82389F51F3A}">
      <formula1>bio_lenosos</formula1>
    </dataValidation>
    <dataValidation type="list" allowBlank="1" showInputMessage="1" showErrorMessage="1" sqref="D14:D15" xr:uid="{9AEDE21E-5244-430A-8195-6B149D54810F}">
      <formula1>otros_combustibles</formula1>
    </dataValidation>
    <dataValidation type="list" allowBlank="1" showInputMessage="1" showErrorMessage="1" sqref="D17:D18" xr:uid="{C1902304-255C-496C-ADE6-A44C8E7D185A}">
      <formula1>hidrogenos</formula1>
    </dataValidation>
    <dataValidation type="list" allowBlank="1" showInputMessage="1" showErrorMessage="1" sqref="D59:D61" xr:uid="{7C015E41-E308-4058-8846-F1D105AAC2D6}">
      <formula1>refrigerantes_y_otros</formula1>
    </dataValidation>
    <dataValidation type="decimal" operator="greaterThanOrEqual" allowBlank="1" showInputMessage="1" showErrorMessage="1" errorTitle="Error" error="El valor debe ser numerico y mayor o igual que cero." sqref="F20:H20 F36:H36 F51:H51 F62:H62 F22:H22 F38:H38 F40:H40" xr:uid="{3C5E4C3B-031C-4078-B50A-E7F2E26DCF7E}">
      <formula1>0</formula1>
    </dataValidation>
    <dataValidation type="decimal" operator="greaterThanOrEqual" allowBlank="1" showInputMessage="1" showErrorMessage="1" errorTitle="Error" error="El valor debe ser numérico y mayor o igual que cero." sqref="G8:H10 G12:H12 G14:H15 G17:H18 G25:H26 G33:H35 G48:H50 G59:H61" xr:uid="{496C2C05-6074-450B-9CDD-35382B34F8D6}">
      <formula1>0</formula1>
    </dataValidation>
  </dataValidations>
  <pageMargins left="0" right="0" top="0" bottom="0" header="0" footer="0"/>
  <pageSetup paperSize="9" scale="5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FCB5304-1401-49FD-BB76-EF6FD8E3E07A}">
          <x14:formula1>
            <xm:f>'Factores emisión 2'!$G$5:$G$35</xm:f>
          </x14:formula1>
          <xm:sqref>D48:D50</xm:sqref>
        </x14:dataValidation>
        <x14:dataValidation type="list" allowBlank="1" showInputMessage="1" showErrorMessage="1" xr:uid="{50D8CE8B-5DA4-4C56-AAB5-84454E91721E}">
          <x14:formula1>
            <xm:f>'Factores emisión 2'!$B$5:$B$133</xm:f>
          </x14:formula1>
          <xm:sqref>D33:D35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B2:S33"/>
  <sheetViews>
    <sheetView showGridLines="0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" sqref="D2"/>
    </sheetView>
  </sheetViews>
  <sheetFormatPr baseColWidth="10" defaultColWidth="11.42578125" defaultRowHeight="15" x14ac:dyDescent="0.25"/>
  <cols>
    <col min="1" max="1" width="3.140625" style="212" customWidth="1"/>
    <col min="2" max="2" width="37.42578125" style="212" customWidth="1"/>
    <col min="3" max="3" width="20.28515625" style="212" customWidth="1"/>
    <col min="4" max="4" width="20.28515625" style="4" customWidth="1"/>
    <col min="5" max="5" width="11.42578125" style="212" customWidth="1"/>
    <col min="6" max="16384" width="11.42578125" style="212"/>
  </cols>
  <sheetData>
    <row r="2" spans="2:12" x14ac:dyDescent="0.25">
      <c r="D2" s="146" t="s">
        <v>323</v>
      </c>
    </row>
    <row r="3" spans="2:12" ht="30" customHeight="1" x14ac:dyDescent="0.25">
      <c r="B3" s="213" t="s">
        <v>320</v>
      </c>
      <c r="C3" s="213" t="s">
        <v>10</v>
      </c>
      <c r="D3" s="4" t="s">
        <v>322</v>
      </c>
    </row>
    <row r="4" spans="2:12" x14ac:dyDescent="0.25">
      <c r="B4" s="214" t="s">
        <v>43</v>
      </c>
      <c r="C4" s="214" t="s">
        <v>44</v>
      </c>
      <c r="D4" s="6">
        <v>0.182</v>
      </c>
      <c r="J4" s="215" t="s">
        <v>298</v>
      </c>
      <c r="K4" s="215"/>
      <c r="L4" s="215"/>
    </row>
    <row r="5" spans="2:12" x14ac:dyDescent="0.25">
      <c r="B5" s="214" t="s">
        <v>45</v>
      </c>
      <c r="C5" s="214" t="s">
        <v>46</v>
      </c>
      <c r="D5" s="6">
        <v>1.5449999999999999</v>
      </c>
    </row>
    <row r="6" spans="2:12" x14ac:dyDescent="0.25">
      <c r="B6" s="214" t="s">
        <v>47</v>
      </c>
      <c r="C6" s="214" t="s">
        <v>46</v>
      </c>
      <c r="D6" s="6">
        <v>2.5</v>
      </c>
    </row>
    <row r="7" spans="2:12" x14ac:dyDescent="0.25">
      <c r="B7" s="214" t="s">
        <v>48</v>
      </c>
      <c r="C7" s="214" t="s">
        <v>49</v>
      </c>
      <c r="D7" s="6">
        <v>2.9660000000000002</v>
      </c>
    </row>
    <row r="8" spans="2:12" x14ac:dyDescent="0.25">
      <c r="B8" s="214" t="s">
        <v>50</v>
      </c>
      <c r="C8" s="214" t="s">
        <v>49</v>
      </c>
      <c r="D8" s="6">
        <v>2.996</v>
      </c>
    </row>
    <row r="9" spans="2:12" x14ac:dyDescent="0.25">
      <c r="B9" s="214" t="s">
        <v>51</v>
      </c>
      <c r="C9" s="214" t="s">
        <v>49</v>
      </c>
      <c r="D9" s="6">
        <v>0.88100000000000001</v>
      </c>
    </row>
    <row r="10" spans="2:12" x14ac:dyDescent="0.25">
      <c r="B10" s="214" t="s">
        <v>52</v>
      </c>
      <c r="C10" s="214" t="s">
        <v>49</v>
      </c>
      <c r="D10" s="38">
        <v>2E-3</v>
      </c>
    </row>
    <row r="12" spans="2:12" x14ac:dyDescent="0.25">
      <c r="B12" s="214" t="s">
        <v>53</v>
      </c>
      <c r="C12" s="214" t="s">
        <v>46</v>
      </c>
      <c r="D12" s="6">
        <v>2.7210000000000001</v>
      </c>
    </row>
    <row r="13" spans="2:12" x14ac:dyDescent="0.25">
      <c r="B13" s="214" t="s">
        <v>54</v>
      </c>
      <c r="C13" s="214" t="s">
        <v>46</v>
      </c>
      <c r="D13" s="6">
        <v>2.7210000000000001</v>
      </c>
    </row>
    <row r="14" spans="2:12" x14ac:dyDescent="0.25">
      <c r="B14" s="214" t="s">
        <v>55</v>
      </c>
      <c r="C14" s="214" t="s">
        <v>46</v>
      </c>
      <c r="D14" s="6">
        <v>3.1240000000000001</v>
      </c>
    </row>
    <row r="15" spans="2:12" x14ac:dyDescent="0.25">
      <c r="B15" s="214" t="s">
        <v>56</v>
      </c>
      <c r="C15" s="214" t="s">
        <v>49</v>
      </c>
      <c r="D15" s="38">
        <v>3.1840000000000002</v>
      </c>
    </row>
    <row r="16" spans="2:12" x14ac:dyDescent="0.25">
      <c r="B16" s="214" t="s">
        <v>57</v>
      </c>
      <c r="C16" s="214" t="s">
        <v>49</v>
      </c>
      <c r="D16" s="6">
        <v>3.036</v>
      </c>
    </row>
    <row r="17" spans="2:19" x14ac:dyDescent="0.25">
      <c r="B17" s="214" t="s">
        <v>58</v>
      </c>
      <c r="C17" s="214" t="s">
        <v>49</v>
      </c>
      <c r="D17" s="6">
        <v>3.1379999999999999</v>
      </c>
    </row>
    <row r="18" spans="2:19" x14ac:dyDescent="0.25">
      <c r="B18" s="214" t="s">
        <v>59</v>
      </c>
      <c r="C18" s="214" t="s">
        <v>49</v>
      </c>
      <c r="D18" s="6">
        <v>1.34</v>
      </c>
    </row>
    <row r="19" spans="2:19" x14ac:dyDescent="0.25">
      <c r="B19" s="214" t="s">
        <v>259</v>
      </c>
      <c r="C19" s="214" t="s">
        <v>46</v>
      </c>
      <c r="D19" s="6">
        <v>2.0790000000000002</v>
      </c>
    </row>
    <row r="21" spans="2:19" x14ac:dyDescent="0.25">
      <c r="B21" s="214" t="s">
        <v>60</v>
      </c>
      <c r="C21" s="214" t="s">
        <v>49</v>
      </c>
      <c r="D21" s="6">
        <v>0.13700000000000001</v>
      </c>
    </row>
    <row r="22" spans="2:19" x14ac:dyDescent="0.25">
      <c r="B22" s="214" t="s">
        <v>61</v>
      </c>
      <c r="C22" s="214" t="s">
        <v>49</v>
      </c>
      <c r="D22" s="6">
        <v>0.17100000000000001</v>
      </c>
    </row>
    <row r="23" spans="2:19" x14ac:dyDescent="0.25">
      <c r="B23" s="214" t="s">
        <v>62</v>
      </c>
      <c r="C23" s="214" t="s">
        <v>49</v>
      </c>
      <c r="D23" s="6">
        <v>0.14299999999999999</v>
      </c>
    </row>
    <row r="24" spans="2:19" x14ac:dyDescent="0.25">
      <c r="B24" s="214" t="s">
        <v>63</v>
      </c>
      <c r="C24" s="214" t="s">
        <v>49</v>
      </c>
      <c r="D24" s="6">
        <v>0.15</v>
      </c>
      <c r="F24" s="216" t="s">
        <v>293</v>
      </c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</row>
    <row r="25" spans="2:19" x14ac:dyDescent="0.25">
      <c r="B25" s="214" t="s">
        <v>64</v>
      </c>
      <c r="C25" s="214" t="s">
        <v>49</v>
      </c>
      <c r="D25" s="6">
        <v>0.14699999999999999</v>
      </c>
      <c r="F25" s="216" t="s">
        <v>294</v>
      </c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</row>
    <row r="26" spans="2:19" x14ac:dyDescent="0.25">
      <c r="B26" s="214" t="s">
        <v>65</v>
      </c>
      <c r="C26" s="214" t="s">
        <v>49</v>
      </c>
      <c r="D26" s="6">
        <v>0.153</v>
      </c>
      <c r="F26" s="148" t="s">
        <v>295</v>
      </c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</row>
    <row r="27" spans="2:19" x14ac:dyDescent="0.25">
      <c r="B27" s="214" t="s">
        <v>66</v>
      </c>
      <c r="C27" s="214" t="s">
        <v>49</v>
      </c>
      <c r="D27" s="6">
        <v>0.184</v>
      </c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</row>
    <row r="29" spans="2:19" x14ac:dyDescent="0.25">
      <c r="B29" s="214" t="s">
        <v>67</v>
      </c>
      <c r="C29" s="214" t="s">
        <v>49</v>
      </c>
      <c r="D29" s="7">
        <v>9.3000000000000007</v>
      </c>
      <c r="E29" s="222"/>
      <c r="F29" s="223" t="s">
        <v>296</v>
      </c>
      <c r="G29" s="222"/>
      <c r="H29" s="222"/>
      <c r="I29" s="222"/>
      <c r="J29" s="222"/>
      <c r="K29" s="222"/>
      <c r="L29" s="222"/>
      <c r="M29" s="222"/>
      <c r="N29" s="222"/>
      <c r="O29" s="222"/>
    </row>
    <row r="30" spans="2:19" x14ac:dyDescent="0.25">
      <c r="B30" s="214" t="s">
        <v>68</v>
      </c>
      <c r="C30" s="214" t="s">
        <v>49</v>
      </c>
      <c r="D30" s="7">
        <v>0</v>
      </c>
      <c r="E30" s="222"/>
      <c r="F30" s="223"/>
      <c r="G30" s="222"/>
      <c r="H30" s="222"/>
      <c r="I30" s="222"/>
      <c r="J30" s="222"/>
      <c r="K30" s="222"/>
      <c r="L30" s="222"/>
      <c r="M30" s="222"/>
      <c r="N30" s="222"/>
      <c r="O30" s="222"/>
    </row>
    <row r="31" spans="2:19" x14ac:dyDescent="0.25"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</row>
    <row r="32" spans="2:19" x14ac:dyDescent="0.25">
      <c r="B32" s="214" t="s">
        <v>300</v>
      </c>
      <c r="C32" s="214" t="s">
        <v>22</v>
      </c>
      <c r="D32" s="37">
        <v>0.26</v>
      </c>
      <c r="E32" s="222"/>
      <c r="F32" s="223" t="s">
        <v>299</v>
      </c>
      <c r="G32" s="222"/>
      <c r="H32" s="222"/>
      <c r="I32" s="222"/>
      <c r="J32" s="222"/>
      <c r="K32" s="222"/>
      <c r="L32" s="222"/>
      <c r="M32" s="222"/>
      <c r="N32" s="222"/>
      <c r="O32" s="222"/>
    </row>
    <row r="33" spans="2:5" x14ac:dyDescent="0.25">
      <c r="B33" s="214" t="s">
        <v>321</v>
      </c>
      <c r="C33" s="214" t="s">
        <v>22</v>
      </c>
      <c r="D33" s="39">
        <v>0</v>
      </c>
      <c r="E33" s="217"/>
    </row>
  </sheetData>
  <sheetProtection sheet="1" objects="1" scenarios="1"/>
  <mergeCells count="2">
    <mergeCell ref="F26:S27"/>
    <mergeCell ref="J4:L4"/>
  </mergeCells>
  <hyperlinks>
    <hyperlink ref="F29" r:id="rId1" xr:uid="{18BCA42F-6115-45CB-8E9D-F0FDC4942675}"/>
    <hyperlink ref="F32" r:id="rId2" xr:uid="{DE405567-AD07-494E-8BD2-018738006AF9}"/>
  </hyperlinks>
  <pageMargins left="0" right="0" top="0" bottom="0" header="0" footer="0"/>
  <pageSetup paperSize="8" fitToWidth="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</sheetPr>
  <dimension ref="B1:O133"/>
  <sheetViews>
    <sheetView showGridLines="0" zoomScale="70" zoomScaleNormal="70" workbookViewId="0">
      <pane ySplit="4" topLeftCell="A16" activePane="bottomLeft" state="frozen"/>
      <selection pane="bottomLeft" activeCell="H45" sqref="H45"/>
    </sheetView>
  </sheetViews>
  <sheetFormatPr baseColWidth="10" defaultColWidth="10.85546875" defaultRowHeight="15" x14ac:dyDescent="0.25"/>
  <cols>
    <col min="1" max="1" width="3.140625" customWidth="1"/>
    <col min="2" max="2" width="45.85546875" bestFit="1" customWidth="1"/>
    <col min="3" max="3" width="9.7109375" style="9" customWidth="1"/>
    <col min="4" max="4" width="20.140625" style="9" customWidth="1"/>
    <col min="5" max="5" width="21.42578125" style="9" customWidth="1"/>
    <col min="6" max="6" width="10.42578125" style="9" customWidth="1"/>
    <col min="7" max="7" width="55.7109375" bestFit="1" customWidth="1"/>
    <col min="8" max="8" width="9.7109375" customWidth="1"/>
    <col min="9" max="9" width="20.5703125" customWidth="1"/>
    <col min="10" max="10" width="20.28515625" customWidth="1"/>
    <col min="11" max="11" width="13.28515625" customWidth="1"/>
    <col min="12" max="12" width="17.42578125" customWidth="1"/>
    <col min="13" max="13" width="8.140625" customWidth="1"/>
    <col min="14" max="14" width="22" customWidth="1"/>
    <col min="15" max="15" width="21.7109375" customWidth="1"/>
  </cols>
  <sheetData>
    <row r="1" spans="2:15" ht="15.75" customHeight="1" thickBot="1" x14ac:dyDescent="0.3"/>
    <row r="2" spans="2:15" ht="15.75" customHeight="1" thickBot="1" x14ac:dyDescent="0.3">
      <c r="B2" s="220" t="s">
        <v>69</v>
      </c>
      <c r="C2" s="218"/>
      <c r="D2" s="218"/>
      <c r="E2" s="219"/>
      <c r="G2" s="220" t="s">
        <v>70</v>
      </c>
      <c r="H2" s="218"/>
      <c r="I2" s="218"/>
      <c r="J2" s="219"/>
      <c r="L2" s="220" t="s">
        <v>33</v>
      </c>
      <c r="M2" s="218"/>
      <c r="N2" s="218"/>
      <c r="O2" s="219"/>
    </row>
    <row r="3" spans="2:15" ht="8.25" customHeight="1" x14ac:dyDescent="0.25"/>
    <row r="4" spans="2:15" ht="30" customHeight="1" x14ac:dyDescent="0.25">
      <c r="C4" s="34" t="s">
        <v>10</v>
      </c>
      <c r="D4" s="35" t="s">
        <v>71</v>
      </c>
      <c r="E4" s="35" t="s">
        <v>72</v>
      </c>
      <c r="G4" s="8"/>
      <c r="H4" s="34" t="s">
        <v>10</v>
      </c>
      <c r="I4" s="35" t="s">
        <v>42</v>
      </c>
      <c r="J4" s="35" t="s">
        <v>73</v>
      </c>
      <c r="M4" s="34" t="s">
        <v>10</v>
      </c>
      <c r="N4" s="34" t="s">
        <v>42</v>
      </c>
      <c r="O4" s="34" t="s">
        <v>74</v>
      </c>
    </row>
    <row r="5" spans="2:15" x14ac:dyDescent="0.25">
      <c r="B5" s="5" t="s">
        <v>75</v>
      </c>
      <c r="C5" s="10" t="s">
        <v>49</v>
      </c>
      <c r="D5" s="11">
        <v>0.20766813000000001</v>
      </c>
      <c r="E5" s="11">
        <v>2.0766813000000001E-4</v>
      </c>
      <c r="G5" s="5" t="s">
        <v>76</v>
      </c>
      <c r="H5" s="10" t="s">
        <v>49</v>
      </c>
      <c r="I5" s="11">
        <v>1.2082610000000001E-2</v>
      </c>
      <c r="J5" s="11">
        <v>1.2082610000000001E-5</v>
      </c>
      <c r="L5" s="5" t="s">
        <v>77</v>
      </c>
      <c r="M5" s="10" t="s">
        <v>78</v>
      </c>
      <c r="N5" s="27">
        <v>3.74</v>
      </c>
      <c r="O5" s="36">
        <f>N5*1000</f>
        <v>3740</v>
      </c>
    </row>
    <row r="6" spans="2:15" x14ac:dyDescent="0.25">
      <c r="B6" s="5" t="s">
        <v>79</v>
      </c>
      <c r="C6" s="10" t="s">
        <v>49</v>
      </c>
      <c r="D6" s="11">
        <v>0.84255106999999996</v>
      </c>
      <c r="E6" s="11">
        <v>8.4255106999999991E-4</v>
      </c>
      <c r="G6" s="5" t="s">
        <v>80</v>
      </c>
      <c r="H6" s="10" t="s">
        <v>49</v>
      </c>
      <c r="I6" s="11">
        <v>1.2082610000000001E-2</v>
      </c>
      <c r="J6" s="11">
        <v>1.2082610000000001E-5</v>
      </c>
      <c r="L6" s="5" t="s">
        <v>81</v>
      </c>
      <c r="M6" s="10" t="s">
        <v>78</v>
      </c>
      <c r="N6" s="27">
        <v>1.26</v>
      </c>
      <c r="O6" s="36">
        <f t="shared" ref="O6:O54" si="0">N6*1000</f>
        <v>1260</v>
      </c>
    </row>
    <row r="7" spans="2:15" ht="17.25" customHeight="1" x14ac:dyDescent="0.25">
      <c r="B7" s="5" t="s">
        <v>82</v>
      </c>
      <c r="C7" s="10" t="s">
        <v>83</v>
      </c>
      <c r="D7" s="11">
        <v>160.44015999999999</v>
      </c>
      <c r="E7" s="11">
        <v>0.16044016</v>
      </c>
      <c r="G7" s="5" t="s">
        <v>84</v>
      </c>
      <c r="H7" s="10" t="s">
        <v>49</v>
      </c>
      <c r="I7" s="11">
        <v>1.2082610000000001E-2</v>
      </c>
      <c r="J7" s="11">
        <v>1.2082610000000001E-5</v>
      </c>
      <c r="L7" s="5" t="s">
        <v>85</v>
      </c>
      <c r="M7" s="10" t="s">
        <v>78</v>
      </c>
      <c r="N7" s="27">
        <v>1.53</v>
      </c>
      <c r="O7" s="36">
        <f t="shared" si="0"/>
        <v>1530</v>
      </c>
    </row>
    <row r="8" spans="2:15" x14ac:dyDescent="0.25">
      <c r="B8" s="5" t="s">
        <v>86</v>
      </c>
      <c r="C8" s="10" t="s">
        <v>49</v>
      </c>
      <c r="D8" s="11">
        <v>1.0544203000000001</v>
      </c>
      <c r="E8" s="11">
        <v>1.0544203E-3</v>
      </c>
      <c r="G8" s="5" t="s">
        <v>87</v>
      </c>
      <c r="H8" s="10" t="s">
        <v>49</v>
      </c>
      <c r="I8" s="11">
        <v>1.2082610000000001E-2</v>
      </c>
      <c r="J8" s="11">
        <v>1.2082610000000001E-5</v>
      </c>
      <c r="L8" s="5" t="s">
        <v>88</v>
      </c>
      <c r="M8" s="10" t="s">
        <v>78</v>
      </c>
      <c r="N8" s="27">
        <v>0.36399999999999999</v>
      </c>
      <c r="O8" s="36">
        <f t="shared" si="0"/>
        <v>364</v>
      </c>
    </row>
    <row r="9" spans="2:15" x14ac:dyDescent="0.25">
      <c r="B9" s="5" t="s">
        <v>89</v>
      </c>
      <c r="C9" s="10" t="s">
        <v>49</v>
      </c>
      <c r="D9" s="11">
        <v>1.0156141000000001</v>
      </c>
      <c r="E9" s="11">
        <v>1.0156141E-3</v>
      </c>
      <c r="G9" s="5" t="s">
        <v>90</v>
      </c>
      <c r="H9" s="10" t="s">
        <v>49</v>
      </c>
      <c r="I9" s="11">
        <v>1.2082610000000001E-2</v>
      </c>
      <c r="J9" s="11">
        <v>1.2082610000000001E-5</v>
      </c>
      <c r="L9" s="5" t="s">
        <v>91</v>
      </c>
      <c r="M9" s="10" t="s">
        <v>78</v>
      </c>
      <c r="N9" s="27">
        <v>5.81</v>
      </c>
      <c r="O9" s="36">
        <f t="shared" si="0"/>
        <v>5810</v>
      </c>
    </row>
    <row r="10" spans="2:15" x14ac:dyDescent="0.25">
      <c r="B10" s="5" t="s">
        <v>92</v>
      </c>
      <c r="C10" s="10" t="s">
        <v>49</v>
      </c>
      <c r="D10" s="11">
        <v>1.3253644</v>
      </c>
      <c r="E10" s="11">
        <v>1.3253644E-3</v>
      </c>
      <c r="G10" s="5" t="s">
        <v>93</v>
      </c>
      <c r="H10" s="10" t="s">
        <v>49</v>
      </c>
      <c r="I10" s="11">
        <v>1.2082610000000001E-2</v>
      </c>
      <c r="J10" s="11">
        <v>1.2082610000000001E-5</v>
      </c>
      <c r="L10" s="5" t="s">
        <v>94</v>
      </c>
      <c r="M10" s="10" t="s">
        <v>78</v>
      </c>
      <c r="N10" s="27">
        <v>2.1600000000000001E-2</v>
      </c>
      <c r="O10" s="36">
        <f t="shared" si="0"/>
        <v>21.6</v>
      </c>
    </row>
    <row r="11" spans="2:15" x14ac:dyDescent="0.25">
      <c r="B11" s="5" t="s">
        <v>95</v>
      </c>
      <c r="C11" s="10" t="s">
        <v>49</v>
      </c>
      <c r="D11" s="11">
        <v>4.0813771999999998E-3</v>
      </c>
      <c r="E11" s="11">
        <v>4.0813771999999999E-6</v>
      </c>
      <c r="G11" s="5" t="s">
        <v>96</v>
      </c>
      <c r="H11" s="10" t="s">
        <v>49</v>
      </c>
      <c r="I11" s="11">
        <v>1.2082610000000001E-2</v>
      </c>
      <c r="J11" s="11">
        <v>1.2082610000000001E-5</v>
      </c>
      <c r="L11" s="5" t="s">
        <v>97</v>
      </c>
      <c r="M11" s="10" t="s">
        <v>78</v>
      </c>
      <c r="N11" s="27">
        <v>0.16400000000000001</v>
      </c>
      <c r="O11" s="36">
        <f t="shared" si="0"/>
        <v>164</v>
      </c>
    </row>
    <row r="12" spans="2:15" x14ac:dyDescent="0.25">
      <c r="B12" s="5" t="s">
        <v>98</v>
      </c>
      <c r="C12" s="10" t="s">
        <v>49</v>
      </c>
      <c r="D12" s="11">
        <v>0.15153916000000001</v>
      </c>
      <c r="E12" s="11">
        <v>1.5153916E-4</v>
      </c>
      <c r="G12" s="5" t="s">
        <v>99</v>
      </c>
      <c r="H12" s="10" t="s">
        <v>49</v>
      </c>
      <c r="I12" s="11">
        <v>1.2082610000000001E-2</v>
      </c>
      <c r="J12" s="11">
        <v>1.2082610000000001E-5</v>
      </c>
      <c r="L12" s="5" t="s">
        <v>100</v>
      </c>
      <c r="M12" s="10" t="s">
        <v>78</v>
      </c>
      <c r="N12" s="27">
        <v>4.8399999999999997E-3</v>
      </c>
      <c r="O12" s="36">
        <f t="shared" si="0"/>
        <v>4.84</v>
      </c>
    </row>
    <row r="13" spans="2:15" x14ac:dyDescent="0.25">
      <c r="B13" s="5" t="s">
        <v>101</v>
      </c>
      <c r="C13" s="10" t="s">
        <v>49</v>
      </c>
      <c r="D13" s="11">
        <v>2.386989E-3</v>
      </c>
      <c r="E13" s="11">
        <v>2.3869890000000001E-6</v>
      </c>
      <c r="G13" s="5" t="s">
        <v>102</v>
      </c>
      <c r="H13" s="10" t="s">
        <v>49</v>
      </c>
      <c r="I13" s="11">
        <v>6.3849070999999993E-2</v>
      </c>
      <c r="J13" s="11">
        <v>6.3849070999999992E-5</v>
      </c>
      <c r="L13" s="5" t="s">
        <v>103</v>
      </c>
      <c r="M13" s="10" t="s">
        <v>78</v>
      </c>
      <c r="N13" s="27">
        <v>3.6</v>
      </c>
      <c r="O13" s="36">
        <f t="shared" si="0"/>
        <v>3600</v>
      </c>
    </row>
    <row r="14" spans="2:15" x14ac:dyDescent="0.25">
      <c r="B14" s="5" t="s">
        <v>104</v>
      </c>
      <c r="C14" s="10" t="s">
        <v>49</v>
      </c>
      <c r="D14" s="11">
        <v>1.8270074000000001</v>
      </c>
      <c r="E14" s="11">
        <v>1.8270074E-3</v>
      </c>
      <c r="G14" s="5" t="s">
        <v>105</v>
      </c>
      <c r="H14" s="10" t="s">
        <v>49</v>
      </c>
      <c r="I14" s="11">
        <v>2.1579893999999999</v>
      </c>
      <c r="J14" s="11">
        <v>2.1579894000000001E-3</v>
      </c>
      <c r="L14" s="5" t="s">
        <v>106</v>
      </c>
      <c r="M14" s="10" t="s">
        <v>78</v>
      </c>
      <c r="N14" s="27">
        <v>14.6</v>
      </c>
      <c r="O14" s="36">
        <f t="shared" si="0"/>
        <v>14600</v>
      </c>
    </row>
    <row r="15" spans="2:15" x14ac:dyDescent="0.25">
      <c r="B15" s="5" t="s">
        <v>107</v>
      </c>
      <c r="C15" s="10" t="s">
        <v>49</v>
      </c>
      <c r="D15" s="11">
        <v>0.35956353000000002</v>
      </c>
      <c r="E15" s="11">
        <v>3.5956353000000002E-4</v>
      </c>
      <c r="G15" s="5" t="s">
        <v>108</v>
      </c>
      <c r="H15" s="10" t="s">
        <v>49</v>
      </c>
      <c r="I15" s="11">
        <v>0.20277992</v>
      </c>
      <c r="J15" s="11">
        <v>2.0277992E-4</v>
      </c>
      <c r="L15" s="5" t="s">
        <v>109</v>
      </c>
      <c r="M15" s="10" t="s">
        <v>78</v>
      </c>
      <c r="N15" s="27">
        <v>1.35</v>
      </c>
      <c r="O15" s="36">
        <f t="shared" si="0"/>
        <v>1350</v>
      </c>
    </row>
    <row r="16" spans="2:15" x14ac:dyDescent="0.25">
      <c r="B16" s="5" t="s">
        <v>110</v>
      </c>
      <c r="C16" s="10" t="s">
        <v>49</v>
      </c>
      <c r="D16" s="11">
        <v>2.6102186999999999E-3</v>
      </c>
      <c r="E16" s="11">
        <v>2.6102187000000001E-6</v>
      </c>
      <c r="G16" s="5" t="s">
        <v>111</v>
      </c>
      <c r="H16" s="10" t="s">
        <v>49</v>
      </c>
      <c r="I16" s="11">
        <v>2.3474921999999999E-2</v>
      </c>
      <c r="J16" s="11">
        <v>2.3474921999999998E-5</v>
      </c>
      <c r="L16" s="5" t="s">
        <v>112</v>
      </c>
      <c r="M16" s="10" t="s">
        <v>78</v>
      </c>
      <c r="N16" s="27">
        <v>1.5</v>
      </c>
      <c r="O16" s="36">
        <f t="shared" si="0"/>
        <v>1500</v>
      </c>
    </row>
    <row r="17" spans="2:15" x14ac:dyDescent="0.25">
      <c r="B17" s="5" t="s">
        <v>113</v>
      </c>
      <c r="C17" s="10" t="s">
        <v>49</v>
      </c>
      <c r="D17" s="11">
        <v>1.2743956999999999</v>
      </c>
      <c r="E17" s="11">
        <v>1.2743956999999998E-3</v>
      </c>
      <c r="G17" s="5" t="s">
        <v>114</v>
      </c>
      <c r="H17" s="10" t="s">
        <v>49</v>
      </c>
      <c r="I17" s="11">
        <v>0.53052474999999999</v>
      </c>
      <c r="J17" s="11">
        <v>5.3052475000000003E-4</v>
      </c>
      <c r="L17" s="5" t="s">
        <v>115</v>
      </c>
      <c r="M17" s="10" t="s">
        <v>78</v>
      </c>
      <c r="N17" s="27">
        <v>8.69</v>
      </c>
      <c r="O17" s="36">
        <f t="shared" si="0"/>
        <v>8690</v>
      </c>
    </row>
    <row r="18" spans="2:15" x14ac:dyDescent="0.25">
      <c r="B18" s="5" t="s">
        <v>116</v>
      </c>
      <c r="C18" s="10" t="s">
        <v>49</v>
      </c>
      <c r="D18" s="11">
        <v>1.1775175</v>
      </c>
      <c r="E18" s="11">
        <v>1.1775175000000001E-3</v>
      </c>
      <c r="G18" s="5" t="s">
        <v>117</v>
      </c>
      <c r="H18" s="10" t="s">
        <v>49</v>
      </c>
      <c r="I18" s="11">
        <v>0.29422073999999998</v>
      </c>
      <c r="J18" s="11">
        <v>2.9422073999999996E-4</v>
      </c>
      <c r="L18" s="5" t="s">
        <v>118</v>
      </c>
      <c r="M18" s="10" t="s">
        <v>78</v>
      </c>
      <c r="N18" s="27">
        <v>0.78700000000000003</v>
      </c>
      <c r="O18" s="36">
        <f t="shared" si="0"/>
        <v>787</v>
      </c>
    </row>
    <row r="19" spans="2:15" x14ac:dyDescent="0.25">
      <c r="B19" s="5" t="s">
        <v>119</v>
      </c>
      <c r="C19" s="10" t="s">
        <v>49</v>
      </c>
      <c r="D19" s="11">
        <v>9.4476896000000004</v>
      </c>
      <c r="E19" s="11">
        <v>9.4476895999999998E-3</v>
      </c>
      <c r="G19" s="5" t="s">
        <v>120</v>
      </c>
      <c r="H19" s="10" t="s">
        <v>49</v>
      </c>
      <c r="I19" s="11">
        <v>4.2477261000000002E-2</v>
      </c>
      <c r="J19" s="11">
        <v>4.2477261000000001E-5</v>
      </c>
      <c r="L19" s="5" t="s">
        <v>121</v>
      </c>
      <c r="M19" s="10" t="s">
        <v>78</v>
      </c>
      <c r="N19" s="27">
        <v>0.77100000000000002</v>
      </c>
      <c r="O19" s="36">
        <f t="shared" si="0"/>
        <v>771</v>
      </c>
    </row>
    <row r="20" spans="2:15" x14ac:dyDescent="0.25">
      <c r="B20" s="5" t="s">
        <v>122</v>
      </c>
      <c r="C20" s="10" t="s">
        <v>49</v>
      </c>
      <c r="D20" s="11">
        <v>11.006837000000001</v>
      </c>
      <c r="E20" s="11">
        <v>1.1006837E-2</v>
      </c>
      <c r="G20" s="5" t="s">
        <v>123</v>
      </c>
      <c r="H20" s="10" t="s">
        <v>49</v>
      </c>
      <c r="I20" s="11">
        <v>1.2068528000000001</v>
      </c>
      <c r="J20" s="11">
        <v>1.2068528000000001E-3</v>
      </c>
      <c r="L20" s="5" t="s">
        <v>124</v>
      </c>
      <c r="M20" s="10" t="s">
        <v>78</v>
      </c>
      <c r="N20" s="27">
        <v>0.13500000000000001</v>
      </c>
      <c r="O20" s="36">
        <f t="shared" si="0"/>
        <v>135</v>
      </c>
    </row>
    <row r="21" spans="2:15" x14ac:dyDescent="0.25">
      <c r="B21" s="5" t="s">
        <v>125</v>
      </c>
      <c r="C21" s="10" t="s">
        <v>49</v>
      </c>
      <c r="D21" s="11">
        <v>27.094812999999998</v>
      </c>
      <c r="E21" s="11">
        <v>2.7094812999999999E-2</v>
      </c>
      <c r="G21" s="5" t="s">
        <v>126</v>
      </c>
      <c r="H21" s="10" t="s">
        <v>49</v>
      </c>
      <c r="I21" s="11">
        <v>1.6142396000000001</v>
      </c>
      <c r="J21" s="11">
        <v>1.6142396000000002E-3</v>
      </c>
      <c r="L21" s="5" t="s">
        <v>127</v>
      </c>
      <c r="M21" s="10" t="s">
        <v>78</v>
      </c>
      <c r="N21" s="27">
        <v>1.6</v>
      </c>
      <c r="O21" s="36">
        <f t="shared" si="0"/>
        <v>1600</v>
      </c>
    </row>
    <row r="22" spans="2:15" x14ac:dyDescent="0.25">
      <c r="B22" s="5" t="s">
        <v>128</v>
      </c>
      <c r="C22" s="10" t="s">
        <v>129</v>
      </c>
      <c r="D22" s="11">
        <v>2.1281819</v>
      </c>
      <c r="E22" s="11">
        <v>2.1281819000000001E-3</v>
      </c>
      <c r="G22" s="5" t="s">
        <v>130</v>
      </c>
      <c r="H22" s="10" t="s">
        <v>49</v>
      </c>
      <c r="I22" s="11">
        <v>0.60731889999999999</v>
      </c>
      <c r="J22" s="11">
        <v>6.0731890000000001E-4</v>
      </c>
      <c r="L22" s="5" t="s">
        <v>131</v>
      </c>
      <c r="M22" s="10" t="s">
        <v>78</v>
      </c>
      <c r="N22" s="27">
        <v>9.2899999999999991</v>
      </c>
      <c r="O22" s="36">
        <f t="shared" si="0"/>
        <v>9290</v>
      </c>
    </row>
    <row r="23" spans="2:15" x14ac:dyDescent="0.25">
      <c r="B23" s="5" t="s">
        <v>132</v>
      </c>
      <c r="C23" s="10" t="s">
        <v>49</v>
      </c>
      <c r="D23" s="11">
        <v>752.28120000000001</v>
      </c>
      <c r="E23" s="11">
        <v>0.75228119999999998</v>
      </c>
      <c r="G23" s="5" t="s">
        <v>133</v>
      </c>
      <c r="H23" s="10" t="s">
        <v>49</v>
      </c>
      <c r="I23" s="11">
        <v>0.10862149</v>
      </c>
      <c r="J23" s="11">
        <v>1.0862149E-4</v>
      </c>
      <c r="L23" s="5" t="s">
        <v>134</v>
      </c>
      <c r="M23" s="10" t="s">
        <v>78</v>
      </c>
      <c r="N23" s="27">
        <v>6.0000000000000002E-6</v>
      </c>
      <c r="O23" s="36">
        <f t="shared" si="0"/>
        <v>6.0000000000000001E-3</v>
      </c>
    </row>
    <row r="24" spans="2:15" x14ac:dyDescent="0.25">
      <c r="B24" s="5" t="s">
        <v>135</v>
      </c>
      <c r="C24" s="10" t="s">
        <v>49</v>
      </c>
      <c r="D24" s="11">
        <v>42.342753999999999</v>
      </c>
      <c r="E24" s="11">
        <v>4.2342753999999996E-2</v>
      </c>
      <c r="G24" s="5" t="s">
        <v>136</v>
      </c>
      <c r="H24" s="10" t="s">
        <v>83</v>
      </c>
      <c r="I24" s="11">
        <v>12.412641000000001</v>
      </c>
      <c r="J24" s="11">
        <v>1.2412641E-2</v>
      </c>
      <c r="L24" s="5" t="s">
        <v>137</v>
      </c>
      <c r="M24" s="10" t="s">
        <v>78</v>
      </c>
      <c r="N24" s="27">
        <v>3.0000000000000001E-3</v>
      </c>
      <c r="O24" s="36">
        <f t="shared" si="0"/>
        <v>3</v>
      </c>
    </row>
    <row r="25" spans="2:15" x14ac:dyDescent="0.25">
      <c r="B25" s="5" t="s">
        <v>138</v>
      </c>
      <c r="C25" s="10" t="s">
        <v>49</v>
      </c>
      <c r="D25" s="11">
        <v>180.21512000000001</v>
      </c>
      <c r="E25" s="11">
        <v>0.18021512000000001</v>
      </c>
      <c r="G25" s="5" t="s">
        <v>139</v>
      </c>
      <c r="H25" s="10" t="s">
        <v>49</v>
      </c>
      <c r="I25" s="11">
        <v>4.1571218E-2</v>
      </c>
      <c r="J25" s="11">
        <v>4.1571218000000002E-5</v>
      </c>
      <c r="L25" s="5" t="s">
        <v>140</v>
      </c>
      <c r="M25" s="10" t="s">
        <v>78</v>
      </c>
      <c r="N25" s="27">
        <v>5.0000000000000001E-3</v>
      </c>
      <c r="O25" s="36">
        <f t="shared" si="0"/>
        <v>5</v>
      </c>
    </row>
    <row r="26" spans="2:15" x14ac:dyDescent="0.25">
      <c r="B26" s="5" t="s">
        <v>141</v>
      </c>
      <c r="C26" s="10" t="s">
        <v>49</v>
      </c>
      <c r="D26" s="11">
        <v>0.64052399999999998</v>
      </c>
      <c r="E26" s="11">
        <v>6.4052399999999995E-4</v>
      </c>
      <c r="G26" s="5" t="s">
        <v>142</v>
      </c>
      <c r="H26" s="10" t="s">
        <v>49</v>
      </c>
      <c r="I26" s="11">
        <v>1.2082610000000001E-2</v>
      </c>
      <c r="J26" s="11">
        <v>1.2082610000000001E-5</v>
      </c>
      <c r="L26" s="5" t="s">
        <v>143</v>
      </c>
      <c r="M26" s="10" t="s">
        <v>78</v>
      </c>
      <c r="N26" s="27">
        <v>5.0000000000000001E-3</v>
      </c>
      <c r="O26" s="36">
        <f t="shared" si="0"/>
        <v>5</v>
      </c>
    </row>
    <row r="27" spans="2:15" x14ac:dyDescent="0.25">
      <c r="B27" s="5" t="s">
        <v>144</v>
      </c>
      <c r="C27" s="10" t="s">
        <v>145</v>
      </c>
      <c r="D27" s="11">
        <v>5.3672658000000002</v>
      </c>
      <c r="E27" s="11">
        <v>5.3672657999999998E-3</v>
      </c>
      <c r="G27" s="5" t="s">
        <v>146</v>
      </c>
      <c r="H27" s="10" t="s">
        <v>49</v>
      </c>
      <c r="I27" s="11">
        <v>1.8416371000000001E-2</v>
      </c>
      <c r="J27" s="11">
        <v>1.8416370999999999E-5</v>
      </c>
      <c r="L27" s="5" t="s">
        <v>147</v>
      </c>
      <c r="M27" s="10" t="s">
        <v>78</v>
      </c>
      <c r="N27" s="27">
        <v>5.9999999999999995E-5</v>
      </c>
      <c r="O27" s="36">
        <f t="shared" si="0"/>
        <v>0.06</v>
      </c>
    </row>
    <row r="28" spans="2:15" x14ac:dyDescent="0.25">
      <c r="B28" s="5" t="s">
        <v>148</v>
      </c>
      <c r="C28" s="10" t="s">
        <v>49</v>
      </c>
      <c r="D28" s="11">
        <v>0.77879721999999996</v>
      </c>
      <c r="E28" s="11">
        <v>7.7879722000000001E-4</v>
      </c>
      <c r="G28" s="25" t="s">
        <v>283</v>
      </c>
      <c r="H28" s="17" t="s">
        <v>49</v>
      </c>
      <c r="I28" s="26">
        <v>4.7543258000000002</v>
      </c>
      <c r="J28" s="26">
        <v>4.7543258000000005E-3</v>
      </c>
      <c r="L28" s="5" t="s">
        <v>149</v>
      </c>
      <c r="M28" s="10" t="s">
        <v>78</v>
      </c>
      <c r="N28" s="27">
        <v>1E-3</v>
      </c>
      <c r="O28" s="36">
        <f t="shared" si="0"/>
        <v>1</v>
      </c>
    </row>
    <row r="29" spans="2:15" ht="15" customHeight="1" x14ac:dyDescent="0.25">
      <c r="B29" s="5" t="s">
        <v>150</v>
      </c>
      <c r="C29" s="10" t="s">
        <v>49</v>
      </c>
      <c r="D29" s="11">
        <v>0.83782199999999996</v>
      </c>
      <c r="E29" s="11">
        <v>8.37822E-4</v>
      </c>
      <c r="G29" s="25" t="s">
        <v>284</v>
      </c>
      <c r="H29" s="17" t="s">
        <v>49</v>
      </c>
      <c r="I29" s="26">
        <v>1.2082610000000001E-2</v>
      </c>
      <c r="J29" s="26">
        <v>1.2082610000000001E-5</v>
      </c>
      <c r="L29" s="5" t="s">
        <v>151</v>
      </c>
      <c r="M29" s="10" t="s">
        <v>78</v>
      </c>
      <c r="N29" s="27">
        <v>2.7900000000000001E-2</v>
      </c>
      <c r="O29" s="36">
        <f t="shared" si="0"/>
        <v>27.900000000000002</v>
      </c>
    </row>
    <row r="30" spans="2:15" x14ac:dyDescent="0.25">
      <c r="B30" s="5" t="s">
        <v>152</v>
      </c>
      <c r="C30" s="10" t="s">
        <v>49</v>
      </c>
      <c r="D30" s="11">
        <v>0.95531851999999995</v>
      </c>
      <c r="E30" s="11">
        <v>9.553185199999999E-4</v>
      </c>
      <c r="G30" s="25" t="s">
        <v>285</v>
      </c>
      <c r="H30" s="17" t="s">
        <v>49</v>
      </c>
      <c r="I30" s="26">
        <v>1.2082610000000001E-2</v>
      </c>
      <c r="J30" s="26">
        <v>1.2082610000000001E-5</v>
      </c>
      <c r="L30" s="5" t="s">
        <v>153</v>
      </c>
      <c r="M30" s="10" t="s">
        <v>78</v>
      </c>
      <c r="N30" s="27">
        <v>0.27300000000000002</v>
      </c>
      <c r="O30" s="36">
        <f t="shared" si="0"/>
        <v>273</v>
      </c>
    </row>
    <row r="31" spans="2:15" ht="16.5" customHeight="1" x14ac:dyDescent="0.25">
      <c r="B31" s="5" t="s">
        <v>154</v>
      </c>
      <c r="C31" s="10" t="s">
        <v>83</v>
      </c>
      <c r="D31" s="11">
        <v>420.45118000000002</v>
      </c>
      <c r="E31" s="11">
        <v>0.42045118000000004</v>
      </c>
      <c r="G31" s="25" t="s">
        <v>286</v>
      </c>
      <c r="H31" s="17" t="s">
        <v>49</v>
      </c>
      <c r="I31" s="26">
        <v>1.2082610000000001E-2</v>
      </c>
      <c r="J31" s="26">
        <v>1.2082610000000001E-5</v>
      </c>
      <c r="L31" s="5" t="s">
        <v>155</v>
      </c>
      <c r="M31" s="10" t="s">
        <v>78</v>
      </c>
      <c r="N31" s="27">
        <v>24.3</v>
      </c>
      <c r="O31" s="36">
        <f t="shared" si="0"/>
        <v>24300</v>
      </c>
    </row>
    <row r="32" spans="2:15" ht="17.25" customHeight="1" x14ac:dyDescent="0.25">
      <c r="B32" s="5" t="s">
        <v>156</v>
      </c>
      <c r="C32" s="10" t="s">
        <v>83</v>
      </c>
      <c r="D32" s="11">
        <v>194.66407000000001</v>
      </c>
      <c r="E32" s="11">
        <v>0.19466407000000002</v>
      </c>
      <c r="G32" s="25" t="s">
        <v>287</v>
      </c>
      <c r="H32" s="17" t="s">
        <v>49</v>
      </c>
      <c r="I32" s="26">
        <v>1.2082610000000001E-2</v>
      </c>
      <c r="J32" s="26">
        <v>1.2082610000000001E-5</v>
      </c>
      <c r="L32" s="5" t="s">
        <v>157</v>
      </c>
      <c r="M32" s="10" t="s">
        <v>78</v>
      </c>
      <c r="N32" s="27">
        <v>2.262</v>
      </c>
      <c r="O32" s="36">
        <f t="shared" si="0"/>
        <v>2262</v>
      </c>
    </row>
    <row r="33" spans="2:15" ht="17.25" customHeight="1" x14ac:dyDescent="0.25">
      <c r="B33" s="5" t="s">
        <v>158</v>
      </c>
      <c r="C33" s="10" t="s">
        <v>83</v>
      </c>
      <c r="D33" s="11">
        <v>190.18534</v>
      </c>
      <c r="E33" s="11">
        <v>0.19018534000000001</v>
      </c>
      <c r="G33" s="25" t="s">
        <v>288</v>
      </c>
      <c r="H33" s="17" t="s">
        <v>49</v>
      </c>
      <c r="I33" s="26">
        <v>2.3474921999999999E-2</v>
      </c>
      <c r="J33" s="26">
        <v>2.3474921999999998E-5</v>
      </c>
      <c r="L33" s="5" t="s">
        <v>159</v>
      </c>
      <c r="M33" s="10" t="s">
        <v>78</v>
      </c>
      <c r="N33" s="27">
        <v>3.0009999999999999</v>
      </c>
      <c r="O33" s="36">
        <f t="shared" si="0"/>
        <v>3001</v>
      </c>
    </row>
    <row r="34" spans="2:15" ht="17.25" customHeight="1" x14ac:dyDescent="0.25">
      <c r="B34" s="5" t="s">
        <v>160</v>
      </c>
      <c r="C34" s="10" t="s">
        <v>83</v>
      </c>
      <c r="D34" s="11">
        <v>291.79806000000002</v>
      </c>
      <c r="E34" s="11">
        <v>0.29179806000000003</v>
      </c>
      <c r="G34" s="25" t="s">
        <v>289</v>
      </c>
      <c r="H34" s="17" t="s">
        <v>49</v>
      </c>
      <c r="I34" s="26">
        <v>2.3474921999999999E-2</v>
      </c>
      <c r="J34" s="26">
        <v>2.3474921999999998E-5</v>
      </c>
      <c r="L34" s="5" t="s">
        <v>161</v>
      </c>
      <c r="M34" s="10" t="s">
        <v>78</v>
      </c>
      <c r="N34" s="27">
        <v>1.9079999999999999</v>
      </c>
      <c r="O34" s="36">
        <f t="shared" si="0"/>
        <v>1908</v>
      </c>
    </row>
    <row r="35" spans="2:15" ht="17.25" customHeight="1" x14ac:dyDescent="0.25">
      <c r="B35" s="5" t="s">
        <v>162</v>
      </c>
      <c r="C35" s="10" t="s">
        <v>83</v>
      </c>
      <c r="D35" s="11">
        <v>79.041799999999995</v>
      </c>
      <c r="E35" s="11">
        <v>7.9041799999999995E-2</v>
      </c>
      <c r="G35" s="25" t="s">
        <v>290</v>
      </c>
      <c r="H35" s="17" t="s">
        <v>49</v>
      </c>
      <c r="I35" s="26">
        <v>2.9327275999999999E-2</v>
      </c>
      <c r="J35" s="26">
        <v>2.9327276000000001E-5</v>
      </c>
      <c r="L35" s="5" t="s">
        <v>163</v>
      </c>
      <c r="M35" s="10" t="s">
        <v>78</v>
      </c>
      <c r="N35" s="27">
        <v>1.9650000000000001</v>
      </c>
      <c r="O35" s="36">
        <f t="shared" si="0"/>
        <v>1965</v>
      </c>
    </row>
    <row r="36" spans="2:15" ht="17.25" customHeight="1" x14ac:dyDescent="0.25">
      <c r="B36" s="5" t="s">
        <v>164</v>
      </c>
      <c r="C36" s="10" t="s">
        <v>83</v>
      </c>
      <c r="D36" s="11">
        <v>61.448901999999997</v>
      </c>
      <c r="E36" s="11">
        <v>6.1448902E-2</v>
      </c>
      <c r="L36" s="5" t="s">
        <v>165</v>
      </c>
      <c r="M36" s="10" t="s">
        <v>78</v>
      </c>
      <c r="N36" s="27">
        <v>2.2559999999999998</v>
      </c>
      <c r="O36" s="36">
        <f t="shared" si="0"/>
        <v>2256</v>
      </c>
    </row>
    <row r="37" spans="2:15" ht="17.25" customHeight="1" x14ac:dyDescent="0.25">
      <c r="B37" s="5" t="s">
        <v>166</v>
      </c>
      <c r="C37" s="10" t="s">
        <v>83</v>
      </c>
      <c r="D37" s="11">
        <v>139.28837999999999</v>
      </c>
      <c r="E37" s="11">
        <v>0.13928837999999999</v>
      </c>
      <c r="G37" s="148" t="s">
        <v>291</v>
      </c>
      <c r="H37" s="149"/>
      <c r="I37" s="149"/>
      <c r="J37" s="149"/>
      <c r="L37" s="5" t="s">
        <v>167</v>
      </c>
      <c r="M37" s="10" t="s">
        <v>78</v>
      </c>
      <c r="N37" s="27">
        <v>2.4039999999999999</v>
      </c>
      <c r="O37" s="36">
        <f t="shared" si="0"/>
        <v>2404</v>
      </c>
    </row>
    <row r="38" spans="2:15" ht="15" customHeight="1" x14ac:dyDescent="0.25">
      <c r="B38" s="5" t="s">
        <v>168</v>
      </c>
      <c r="C38" s="10" t="s">
        <v>49</v>
      </c>
      <c r="D38" s="11">
        <v>1.9939817</v>
      </c>
      <c r="E38" s="11">
        <v>1.9939816999999999E-3</v>
      </c>
      <c r="G38" s="149"/>
      <c r="H38" s="149"/>
      <c r="I38" s="149"/>
      <c r="J38" s="149"/>
      <c r="L38" s="5" t="s">
        <v>169</v>
      </c>
      <c r="M38" s="10" t="s">
        <v>78</v>
      </c>
      <c r="N38" s="27">
        <v>2.1829999999999998</v>
      </c>
      <c r="O38" s="36">
        <f t="shared" si="0"/>
        <v>2183</v>
      </c>
    </row>
    <row r="39" spans="2:15" x14ac:dyDescent="0.25">
      <c r="B39" s="5" t="s">
        <v>170</v>
      </c>
      <c r="C39" s="10" t="s">
        <v>49</v>
      </c>
      <c r="D39" s="11">
        <v>0.50736594000000002</v>
      </c>
      <c r="E39" s="11">
        <v>5.0736594E-4</v>
      </c>
      <c r="G39" s="149"/>
      <c r="H39" s="149"/>
      <c r="I39" s="149"/>
      <c r="J39" s="149"/>
      <c r="L39" s="5" t="s">
        <v>171</v>
      </c>
      <c r="M39" s="10" t="s">
        <v>78</v>
      </c>
      <c r="N39" s="27">
        <v>2.508</v>
      </c>
      <c r="O39" s="36">
        <f t="shared" si="0"/>
        <v>2508</v>
      </c>
    </row>
    <row r="40" spans="2:15" x14ac:dyDescent="0.25">
      <c r="B40" s="5" t="s">
        <v>172</v>
      </c>
      <c r="C40" s="10" t="s">
        <v>49</v>
      </c>
      <c r="D40" s="11">
        <v>0.77801149000000003</v>
      </c>
      <c r="E40" s="11">
        <v>7.7801149E-4</v>
      </c>
      <c r="L40" s="5" t="s">
        <v>173</v>
      </c>
      <c r="M40" s="10" t="s">
        <v>78</v>
      </c>
      <c r="N40" s="27">
        <v>3.2349999999999999</v>
      </c>
      <c r="O40" s="36">
        <f t="shared" si="0"/>
        <v>3235</v>
      </c>
    </row>
    <row r="41" spans="2:15" x14ac:dyDescent="0.25">
      <c r="B41" s="5" t="s">
        <v>174</v>
      </c>
      <c r="C41" s="10" t="s">
        <v>49</v>
      </c>
      <c r="D41" s="11">
        <v>2.6894453</v>
      </c>
      <c r="E41" s="11">
        <v>2.6894453E-3</v>
      </c>
      <c r="L41" s="5" t="s">
        <v>175</v>
      </c>
      <c r="M41" s="10" t="s">
        <v>78</v>
      </c>
      <c r="N41" s="27">
        <v>3.359</v>
      </c>
      <c r="O41" s="36">
        <f t="shared" si="0"/>
        <v>3359</v>
      </c>
    </row>
    <row r="42" spans="2:15" x14ac:dyDescent="0.25">
      <c r="B42" s="5" t="s">
        <v>176</v>
      </c>
      <c r="C42" s="10" t="s">
        <v>49</v>
      </c>
      <c r="D42" s="11">
        <v>8.412547</v>
      </c>
      <c r="E42" s="11">
        <v>8.4125469999999994E-3</v>
      </c>
      <c r="L42" s="5" t="s">
        <v>177</v>
      </c>
      <c r="M42" s="10" t="s">
        <v>78</v>
      </c>
      <c r="N42" s="27">
        <v>2.9169999999999998</v>
      </c>
      <c r="O42" s="36">
        <f t="shared" si="0"/>
        <v>2917</v>
      </c>
    </row>
    <row r="43" spans="2:15" x14ac:dyDescent="0.25">
      <c r="B43" s="5" t="s">
        <v>178</v>
      </c>
      <c r="C43" s="10" t="s">
        <v>49</v>
      </c>
      <c r="D43" s="11">
        <v>1.5307751000000001</v>
      </c>
      <c r="E43" s="11">
        <v>1.5307751000000001E-3</v>
      </c>
      <c r="L43" s="5" t="s">
        <v>179</v>
      </c>
      <c r="M43" s="10" t="s">
        <v>78</v>
      </c>
      <c r="N43" s="27">
        <v>2.6080000000000001</v>
      </c>
      <c r="O43" s="36">
        <f t="shared" si="0"/>
        <v>2608</v>
      </c>
    </row>
    <row r="44" spans="2:15" x14ac:dyDescent="0.25">
      <c r="B44" s="5" t="s">
        <v>180</v>
      </c>
      <c r="C44" s="10" t="s">
        <v>49</v>
      </c>
      <c r="D44" s="11">
        <v>1.8009318000000001</v>
      </c>
      <c r="E44" s="11">
        <v>1.8009318E-3</v>
      </c>
      <c r="L44" s="5" t="s">
        <v>181</v>
      </c>
      <c r="M44" s="10" t="s">
        <v>78</v>
      </c>
      <c r="N44" s="27">
        <v>1.6140000000000001</v>
      </c>
      <c r="O44" s="36">
        <f t="shared" si="0"/>
        <v>1614</v>
      </c>
    </row>
    <row r="45" spans="2:15" x14ac:dyDescent="0.25">
      <c r="B45" s="5" t="s">
        <v>182</v>
      </c>
      <c r="C45" s="10" t="s">
        <v>49</v>
      </c>
      <c r="D45" s="11">
        <v>1.4401132999999999</v>
      </c>
      <c r="E45" s="11">
        <v>1.4401132999999999E-3</v>
      </c>
      <c r="L45" s="5" t="s">
        <v>183</v>
      </c>
      <c r="M45" s="10" t="s">
        <v>78</v>
      </c>
      <c r="N45" s="27">
        <v>2.3969999999999998</v>
      </c>
      <c r="O45" s="36">
        <f t="shared" si="0"/>
        <v>2397</v>
      </c>
    </row>
    <row r="46" spans="2:15" x14ac:dyDescent="0.25">
      <c r="B46" s="5" t="s">
        <v>184</v>
      </c>
      <c r="C46" s="10" t="s">
        <v>49</v>
      </c>
      <c r="D46" s="11">
        <v>7.2664777999999997</v>
      </c>
      <c r="E46" s="11">
        <v>7.2664777999999998E-3</v>
      </c>
      <c r="L46" s="5" t="s">
        <v>185</v>
      </c>
      <c r="M46" s="10" t="s">
        <v>78</v>
      </c>
      <c r="N46" s="27">
        <v>4.0609999999999999</v>
      </c>
      <c r="O46" s="36">
        <f t="shared" si="0"/>
        <v>4061</v>
      </c>
    </row>
    <row r="47" spans="2:15" x14ac:dyDescent="0.25">
      <c r="B47" s="5" t="s">
        <v>186</v>
      </c>
      <c r="C47" s="10" t="s">
        <v>49</v>
      </c>
      <c r="D47" s="11">
        <v>1.2617168999999999</v>
      </c>
      <c r="E47" s="11">
        <v>1.2617168999999998E-3</v>
      </c>
      <c r="L47" s="5" t="s">
        <v>187</v>
      </c>
      <c r="M47" s="10" t="s">
        <v>78</v>
      </c>
      <c r="N47" s="27">
        <v>3.6539999999999999</v>
      </c>
      <c r="O47" s="36">
        <f t="shared" si="0"/>
        <v>3654</v>
      </c>
    </row>
    <row r="48" spans="2:15" x14ac:dyDescent="0.25">
      <c r="B48" s="5" t="s">
        <v>188</v>
      </c>
      <c r="C48" s="10" t="s">
        <v>49</v>
      </c>
      <c r="D48" s="11">
        <v>22818.191999999999</v>
      </c>
      <c r="E48" s="11">
        <v>22.818192</v>
      </c>
      <c r="L48" s="5" t="s">
        <v>189</v>
      </c>
      <c r="M48" s="10" t="s">
        <v>78</v>
      </c>
      <c r="N48" s="27">
        <v>1.93</v>
      </c>
      <c r="O48" s="36">
        <f t="shared" si="0"/>
        <v>1930</v>
      </c>
    </row>
    <row r="49" spans="2:15" x14ac:dyDescent="0.25">
      <c r="B49" s="5" t="s">
        <v>190</v>
      </c>
      <c r="C49" s="10" t="s">
        <v>49</v>
      </c>
      <c r="D49" s="11">
        <v>2.5338332000000001</v>
      </c>
      <c r="E49" s="11">
        <v>2.5338332000000002E-3</v>
      </c>
      <c r="L49" s="5" t="s">
        <v>191</v>
      </c>
      <c r="M49" s="10" t="s">
        <v>78</v>
      </c>
      <c r="N49" s="27">
        <v>2.4249999999999998</v>
      </c>
      <c r="O49" s="36">
        <f t="shared" si="0"/>
        <v>2425</v>
      </c>
    </row>
    <row r="50" spans="2:15" x14ac:dyDescent="0.25">
      <c r="B50" s="5" t="s">
        <v>192</v>
      </c>
      <c r="C50" s="10" t="s">
        <v>49</v>
      </c>
      <c r="D50" s="11">
        <v>0.50718317999999996</v>
      </c>
      <c r="E50" s="11">
        <v>5.0718317999999996E-4</v>
      </c>
      <c r="L50" s="5" t="s">
        <v>193</v>
      </c>
      <c r="M50" s="10" t="s">
        <v>78</v>
      </c>
      <c r="N50" s="27">
        <v>2.0419999999999998</v>
      </c>
      <c r="O50" s="36">
        <f t="shared" si="0"/>
        <v>2041.9999999999998</v>
      </c>
    </row>
    <row r="51" spans="2:15" x14ac:dyDescent="0.25">
      <c r="B51" s="5" t="s">
        <v>194</v>
      </c>
      <c r="C51" s="10" t="s">
        <v>49</v>
      </c>
      <c r="D51" s="11">
        <v>40.443038999999999</v>
      </c>
      <c r="E51" s="11">
        <v>4.0443039E-2</v>
      </c>
      <c r="L51" s="5" t="s">
        <v>195</v>
      </c>
      <c r="M51" s="10" t="s">
        <v>78</v>
      </c>
      <c r="N51" s="27">
        <v>1.504</v>
      </c>
      <c r="O51" s="36">
        <f t="shared" si="0"/>
        <v>1504</v>
      </c>
    </row>
    <row r="52" spans="2:15" x14ac:dyDescent="0.25">
      <c r="B52" s="5" t="s">
        <v>196</v>
      </c>
      <c r="C52" s="10" t="s">
        <v>49</v>
      </c>
      <c r="D52" s="11">
        <v>1.5881513</v>
      </c>
      <c r="E52" s="11">
        <v>1.5881513E-3</v>
      </c>
      <c r="L52" s="5" t="s">
        <v>197</v>
      </c>
      <c r="M52" s="10" t="s">
        <v>78</v>
      </c>
      <c r="N52" s="27">
        <v>2.2919999999999998</v>
      </c>
      <c r="O52" s="36">
        <f t="shared" si="0"/>
        <v>2292</v>
      </c>
    </row>
    <row r="53" spans="2:15" x14ac:dyDescent="0.25">
      <c r="B53" s="5" t="s">
        <v>198</v>
      </c>
      <c r="C53" s="10" t="s">
        <v>49</v>
      </c>
      <c r="D53" s="11">
        <v>263.51763</v>
      </c>
      <c r="E53" s="11">
        <v>0.26351763</v>
      </c>
      <c r="L53" s="5" t="s">
        <v>199</v>
      </c>
      <c r="M53" s="10" t="s">
        <v>78</v>
      </c>
      <c r="N53" s="27">
        <v>1.905</v>
      </c>
      <c r="O53" s="36">
        <f t="shared" si="0"/>
        <v>1905</v>
      </c>
    </row>
    <row r="54" spans="2:15" x14ac:dyDescent="0.25">
      <c r="B54" s="5" t="s">
        <v>200</v>
      </c>
      <c r="C54" s="10" t="s">
        <v>49</v>
      </c>
      <c r="D54" s="11">
        <v>3.9935082</v>
      </c>
      <c r="E54" s="11">
        <v>3.9935081999999998E-3</v>
      </c>
      <c r="L54" s="5" t="s">
        <v>201</v>
      </c>
      <c r="M54" s="10" t="s">
        <v>78</v>
      </c>
      <c r="N54" s="27">
        <v>4.7750000000000004</v>
      </c>
      <c r="O54" s="36">
        <f t="shared" si="0"/>
        <v>4775</v>
      </c>
    </row>
    <row r="55" spans="2:15" x14ac:dyDescent="0.25">
      <c r="B55" s="5" t="s">
        <v>202</v>
      </c>
      <c r="C55" s="10" t="s">
        <v>49</v>
      </c>
      <c r="D55" s="11">
        <v>3.9152920999999994</v>
      </c>
      <c r="E55" s="11">
        <v>3.9152920999999995E-3</v>
      </c>
    </row>
    <row r="56" spans="2:15" x14ac:dyDescent="0.25">
      <c r="B56" s="5" t="s">
        <v>203</v>
      </c>
      <c r="C56" s="10" t="s">
        <v>49</v>
      </c>
      <c r="D56" s="11">
        <v>4.5154813000000003</v>
      </c>
      <c r="E56" s="11">
        <v>4.5154813000000005E-3</v>
      </c>
      <c r="L56" s="221" t="s">
        <v>292</v>
      </c>
      <c r="M56" s="147"/>
      <c r="N56" s="147"/>
      <c r="O56" s="147"/>
    </row>
    <row r="57" spans="2:15" x14ac:dyDescent="0.25">
      <c r="B57" s="5" t="s">
        <v>204</v>
      </c>
      <c r="C57" s="10" t="s">
        <v>49</v>
      </c>
      <c r="D57" s="11">
        <v>1.5595216000000001</v>
      </c>
      <c r="E57" s="11">
        <v>1.5595216000000001E-3</v>
      </c>
      <c r="L57" s="221"/>
      <c r="M57" s="147"/>
      <c r="N57" s="147"/>
      <c r="O57" s="147"/>
    </row>
    <row r="58" spans="2:15" x14ac:dyDescent="0.25">
      <c r="B58" s="5" t="s">
        <v>205</v>
      </c>
      <c r="C58" s="10" t="s">
        <v>49</v>
      </c>
      <c r="D58" s="11">
        <v>1.9458431</v>
      </c>
      <c r="E58" s="11">
        <v>1.9458431000000001E-3</v>
      </c>
    </row>
    <row r="59" spans="2:15" x14ac:dyDescent="0.25">
      <c r="B59" s="5" t="s">
        <v>206</v>
      </c>
      <c r="C59" s="10" t="s">
        <v>49</v>
      </c>
      <c r="D59" s="11">
        <v>0.44784783</v>
      </c>
      <c r="E59" s="11">
        <v>4.4784783000000001E-4</v>
      </c>
    </row>
    <row r="60" spans="2:15" x14ac:dyDescent="0.25">
      <c r="B60" s="5" t="s">
        <v>207</v>
      </c>
      <c r="C60" s="10" t="s">
        <v>49</v>
      </c>
      <c r="D60" s="11">
        <v>9.4847722999999995</v>
      </c>
      <c r="E60" s="11">
        <v>9.4847722999999995E-3</v>
      </c>
    </row>
    <row r="61" spans="2:15" x14ac:dyDescent="0.25">
      <c r="B61" s="5" t="s">
        <v>208</v>
      </c>
      <c r="C61" s="10" t="s">
        <v>49</v>
      </c>
      <c r="D61" s="11">
        <v>43.056601000000001</v>
      </c>
      <c r="E61" s="11">
        <v>4.3056601E-2</v>
      </c>
    </row>
    <row r="62" spans="2:15" x14ac:dyDescent="0.25">
      <c r="B62" s="5" t="s">
        <v>209</v>
      </c>
      <c r="C62" s="10" t="s">
        <v>49</v>
      </c>
      <c r="D62" s="11">
        <v>1.7475635</v>
      </c>
      <c r="E62" s="11">
        <v>1.7475635000000001E-3</v>
      </c>
    </row>
    <row r="63" spans="2:15" x14ac:dyDescent="0.25">
      <c r="B63" s="5" t="s">
        <v>210</v>
      </c>
      <c r="C63" s="10" t="s">
        <v>49</v>
      </c>
      <c r="D63" s="11">
        <v>4.5402921999999997</v>
      </c>
      <c r="E63" s="11">
        <v>4.5402921999999997E-3</v>
      </c>
    </row>
    <row r="64" spans="2:15" x14ac:dyDescent="0.25">
      <c r="B64" s="5" t="s">
        <v>211</v>
      </c>
      <c r="C64" s="10" t="s">
        <v>49</v>
      </c>
      <c r="D64" s="11">
        <v>8.1594920000000002</v>
      </c>
      <c r="E64" s="11">
        <v>8.1594920000000008E-3</v>
      </c>
    </row>
    <row r="65" spans="2:5" x14ac:dyDescent="0.25">
      <c r="B65" s="5" t="s">
        <v>212</v>
      </c>
      <c r="C65" s="10" t="s">
        <v>49</v>
      </c>
      <c r="D65" s="11">
        <v>3.5610108</v>
      </c>
      <c r="E65" s="11">
        <v>3.5610108000000001E-3</v>
      </c>
    </row>
    <row r="66" spans="2:5" x14ac:dyDescent="0.25">
      <c r="B66" s="5" t="s">
        <v>213</v>
      </c>
      <c r="C66" s="10" t="s">
        <v>49</v>
      </c>
      <c r="D66" s="11">
        <v>1.5900372</v>
      </c>
      <c r="E66" s="11">
        <v>1.5900371999999999E-3</v>
      </c>
    </row>
    <row r="67" spans="2:5" x14ac:dyDescent="0.25">
      <c r="B67" s="5" t="s">
        <v>214</v>
      </c>
      <c r="C67" s="10" t="s">
        <v>49</v>
      </c>
      <c r="D67" s="11">
        <v>9.2792501000000005</v>
      </c>
      <c r="E67" s="11">
        <v>9.2792501000000006E-3</v>
      </c>
    </row>
    <row r="68" spans="2:5" x14ac:dyDescent="0.25">
      <c r="B68" s="5" t="s">
        <v>215</v>
      </c>
      <c r="C68" s="10" t="s">
        <v>49</v>
      </c>
      <c r="D68" s="11">
        <v>8.2241999000000003</v>
      </c>
      <c r="E68" s="11">
        <v>8.2241998999999996E-3</v>
      </c>
    </row>
    <row r="69" spans="2:5" x14ac:dyDescent="0.25">
      <c r="B69" s="5" t="s">
        <v>216</v>
      </c>
      <c r="C69" s="10" t="s">
        <v>49</v>
      </c>
      <c r="D69" s="11">
        <v>3.9895456999999994</v>
      </c>
      <c r="E69" s="11">
        <v>3.9895456999999995E-3</v>
      </c>
    </row>
    <row r="70" spans="2:5" x14ac:dyDescent="0.25">
      <c r="B70" s="5" t="s">
        <v>217</v>
      </c>
      <c r="C70" s="10" t="s">
        <v>49</v>
      </c>
      <c r="D70" s="11">
        <v>5.4272922000000001</v>
      </c>
      <c r="E70" s="11">
        <v>5.4272922000000003E-3</v>
      </c>
    </row>
    <row r="71" spans="2:5" x14ac:dyDescent="0.25">
      <c r="B71" s="5" t="s">
        <v>218</v>
      </c>
      <c r="C71" s="10" t="s">
        <v>49</v>
      </c>
      <c r="D71" s="11">
        <v>4.9349449999999999</v>
      </c>
      <c r="E71" s="11">
        <v>4.9349449999999996E-3</v>
      </c>
    </row>
    <row r="72" spans="2:5" x14ac:dyDescent="0.25">
      <c r="B72" s="5" t="s">
        <v>219</v>
      </c>
      <c r="C72" s="10" t="s">
        <v>49</v>
      </c>
      <c r="D72" s="11">
        <v>2.2305571999999998</v>
      </c>
      <c r="E72" s="11">
        <v>2.2305571999999998E-3</v>
      </c>
    </row>
    <row r="73" spans="2:5" x14ac:dyDescent="0.25">
      <c r="B73" s="5" t="s">
        <v>220</v>
      </c>
      <c r="C73" s="10" t="s">
        <v>49</v>
      </c>
      <c r="D73" s="11">
        <v>2.4062142</v>
      </c>
      <c r="E73" s="11">
        <v>2.4062141999999999E-3</v>
      </c>
    </row>
    <row r="74" spans="2:5" x14ac:dyDescent="0.25">
      <c r="B74" s="5" t="s">
        <v>221</v>
      </c>
      <c r="C74" s="10" t="s">
        <v>49</v>
      </c>
      <c r="D74" s="11">
        <v>1.9048125</v>
      </c>
      <c r="E74" s="11">
        <v>1.9048125E-3</v>
      </c>
    </row>
    <row r="75" spans="2:5" x14ac:dyDescent="0.25">
      <c r="B75" s="5" t="s">
        <v>222</v>
      </c>
      <c r="C75" s="10" t="s">
        <v>49</v>
      </c>
      <c r="D75" s="11">
        <v>1.7672806999999999</v>
      </c>
      <c r="E75" s="11">
        <v>1.7672807E-3</v>
      </c>
    </row>
    <row r="76" spans="2:5" x14ac:dyDescent="0.25">
      <c r="B76" s="5" t="s">
        <v>223</v>
      </c>
      <c r="C76" s="10" t="s">
        <v>49</v>
      </c>
      <c r="D76" s="11">
        <v>0.24519914000000001</v>
      </c>
      <c r="E76" s="11">
        <v>2.4519914000000002E-4</v>
      </c>
    </row>
    <row r="77" spans="2:5" x14ac:dyDescent="0.25">
      <c r="B77" s="5" t="s">
        <v>224</v>
      </c>
      <c r="C77" s="10" t="s">
        <v>49</v>
      </c>
      <c r="D77" s="11">
        <v>2.2458119000000001</v>
      </c>
      <c r="E77" s="11">
        <v>2.2458119000000002E-3</v>
      </c>
    </row>
    <row r="78" spans="2:5" x14ac:dyDescent="0.25">
      <c r="B78" s="5" t="s">
        <v>225</v>
      </c>
      <c r="C78" s="10" t="s">
        <v>49</v>
      </c>
      <c r="D78" s="11">
        <v>3.6567075999999998</v>
      </c>
      <c r="E78" s="11">
        <v>3.6567075999999997E-3</v>
      </c>
    </row>
    <row r="79" spans="2:5" x14ac:dyDescent="0.25">
      <c r="B79" s="5" t="s">
        <v>226</v>
      </c>
      <c r="C79" s="10" t="s">
        <v>49</v>
      </c>
      <c r="D79" s="11">
        <v>5.9112891999999997</v>
      </c>
      <c r="E79" s="11">
        <v>5.9112891999999993E-3</v>
      </c>
    </row>
    <row r="80" spans="2:5" x14ac:dyDescent="0.25">
      <c r="B80" s="5" t="s">
        <v>227</v>
      </c>
      <c r="C80" s="10" t="s">
        <v>49</v>
      </c>
      <c r="D80" s="11">
        <v>2.1339096</v>
      </c>
      <c r="E80" s="11">
        <v>2.1339096E-3</v>
      </c>
    </row>
    <row r="81" spans="2:5" x14ac:dyDescent="0.25">
      <c r="B81" s="5" t="s">
        <v>228</v>
      </c>
      <c r="C81" s="10" t="s">
        <v>49</v>
      </c>
      <c r="D81" s="11">
        <v>4.2209348000000002</v>
      </c>
      <c r="E81" s="11">
        <v>4.2209348000000002E-3</v>
      </c>
    </row>
    <row r="82" spans="2:5" x14ac:dyDescent="0.25">
      <c r="B82" s="5" t="s">
        <v>229</v>
      </c>
      <c r="C82" s="10" t="s">
        <v>49</v>
      </c>
      <c r="D82" s="11">
        <v>2.5368832000000001</v>
      </c>
      <c r="E82" s="11">
        <v>2.5368832000000003E-3</v>
      </c>
    </row>
    <row r="83" spans="2:5" x14ac:dyDescent="0.25">
      <c r="B83" s="5" t="s">
        <v>230</v>
      </c>
      <c r="C83" s="10" t="s">
        <v>49</v>
      </c>
      <c r="D83" s="11">
        <v>2.0092574999999999</v>
      </c>
      <c r="E83" s="11">
        <v>2.0092574999999997E-3</v>
      </c>
    </row>
    <row r="84" spans="2:5" x14ac:dyDescent="0.25">
      <c r="B84" s="5" t="s">
        <v>231</v>
      </c>
      <c r="C84" s="10" t="s">
        <v>49</v>
      </c>
      <c r="D84" s="11">
        <v>2.0458270999999999</v>
      </c>
      <c r="E84" s="11">
        <v>2.0458271000000001E-3</v>
      </c>
    </row>
    <row r="85" spans="2:5" x14ac:dyDescent="0.25">
      <c r="B85" s="5" t="s">
        <v>232</v>
      </c>
      <c r="C85" s="10" t="s">
        <v>49</v>
      </c>
      <c r="D85" s="11">
        <v>3.7357214000000001</v>
      </c>
      <c r="E85" s="11">
        <v>3.7357214000000001E-3</v>
      </c>
    </row>
    <row r="86" spans="2:5" x14ac:dyDescent="0.25">
      <c r="B86" s="5" t="s">
        <v>233</v>
      </c>
      <c r="C86" s="10" t="s">
        <v>49</v>
      </c>
      <c r="D86" s="11">
        <v>4.8576933000000002</v>
      </c>
      <c r="E86" s="11">
        <v>4.8576933000000003E-3</v>
      </c>
    </row>
    <row r="87" spans="2:5" x14ac:dyDescent="0.25">
      <c r="B87" s="5" t="s">
        <v>234</v>
      </c>
      <c r="C87" s="10" t="s">
        <v>49</v>
      </c>
      <c r="D87" s="11">
        <v>4.8780912000000001</v>
      </c>
      <c r="E87" s="11">
        <v>4.8780912000000003E-3</v>
      </c>
    </row>
    <row r="88" spans="2:5" x14ac:dyDescent="0.25">
      <c r="B88" s="5" t="s">
        <v>235</v>
      </c>
      <c r="C88" s="10" t="s">
        <v>49</v>
      </c>
      <c r="D88" s="11">
        <v>0.93043412999999997</v>
      </c>
      <c r="E88" s="11">
        <v>9.3043412999999997E-4</v>
      </c>
    </row>
    <row r="89" spans="2:5" x14ac:dyDescent="0.25">
      <c r="B89" s="5" t="s">
        <v>236</v>
      </c>
      <c r="C89" s="10" t="s">
        <v>49</v>
      </c>
      <c r="D89" s="11">
        <v>0.63996047</v>
      </c>
      <c r="E89" s="11">
        <v>6.3996047000000004E-4</v>
      </c>
    </row>
    <row r="90" spans="2:5" x14ac:dyDescent="0.25">
      <c r="B90" s="5" t="s">
        <v>237</v>
      </c>
      <c r="C90" s="10" t="s">
        <v>49</v>
      </c>
      <c r="D90" s="11">
        <v>2.4823716</v>
      </c>
      <c r="E90" s="11">
        <v>2.4823715999999999E-3</v>
      </c>
    </row>
    <row r="91" spans="2:5" x14ac:dyDescent="0.25">
      <c r="B91" s="5" t="s">
        <v>238</v>
      </c>
      <c r="C91" s="10" t="s">
        <v>49</v>
      </c>
      <c r="D91" s="11">
        <v>1.4914703</v>
      </c>
      <c r="E91" s="11">
        <v>1.4914703000000001E-3</v>
      </c>
    </row>
    <row r="92" spans="2:5" x14ac:dyDescent="0.25">
      <c r="B92" s="5" t="s">
        <v>239</v>
      </c>
      <c r="C92" s="10" t="s">
        <v>49</v>
      </c>
      <c r="D92" s="11">
        <v>2.2534964999999998</v>
      </c>
      <c r="E92" s="11">
        <v>2.2534965E-3</v>
      </c>
    </row>
    <row r="93" spans="2:5" x14ac:dyDescent="0.25">
      <c r="B93" s="5" t="s">
        <v>240</v>
      </c>
      <c r="C93" s="10" t="s">
        <v>49</v>
      </c>
      <c r="D93" s="11">
        <v>5.3374135000000003</v>
      </c>
      <c r="E93" s="11">
        <v>5.3374135000000007E-3</v>
      </c>
    </row>
    <row r="94" spans="2:5" x14ac:dyDescent="0.25">
      <c r="B94" s="5" t="s">
        <v>241</v>
      </c>
      <c r="C94" s="10" t="s">
        <v>49</v>
      </c>
      <c r="D94" s="11">
        <v>1.3513157</v>
      </c>
      <c r="E94" s="11">
        <v>1.3513157000000001E-3</v>
      </c>
    </row>
    <row r="95" spans="2:5" x14ac:dyDescent="0.25">
      <c r="B95" s="5" t="s">
        <v>242</v>
      </c>
      <c r="C95" s="10" t="s">
        <v>49</v>
      </c>
      <c r="D95" s="11">
        <v>2.2097918000000001</v>
      </c>
      <c r="E95" s="11">
        <v>2.2097918000000003E-3</v>
      </c>
    </row>
    <row r="96" spans="2:5" x14ac:dyDescent="0.25">
      <c r="B96" s="5" t="s">
        <v>243</v>
      </c>
      <c r="C96" s="10" t="s">
        <v>49</v>
      </c>
      <c r="D96" s="11">
        <v>1.1893493999999999E-2</v>
      </c>
      <c r="E96" s="11">
        <v>1.1893493999999999E-5</v>
      </c>
    </row>
    <row r="97" spans="2:5" x14ac:dyDescent="0.25">
      <c r="B97" s="5" t="s">
        <v>244</v>
      </c>
      <c r="C97" s="10" t="s">
        <v>49</v>
      </c>
      <c r="D97" s="11">
        <v>1.408785</v>
      </c>
      <c r="E97" s="11">
        <v>1.4087849999999999E-3</v>
      </c>
    </row>
    <row r="98" spans="2:5" x14ac:dyDescent="0.25">
      <c r="B98" s="5" t="s">
        <v>245</v>
      </c>
      <c r="C98" s="10" t="s">
        <v>49</v>
      </c>
      <c r="D98" s="11">
        <v>4.0496036999999996</v>
      </c>
      <c r="E98" s="11">
        <v>4.0496036999999995E-3</v>
      </c>
    </row>
    <row r="99" spans="2:5" x14ac:dyDescent="0.25">
      <c r="B99" s="5" t="s">
        <v>246</v>
      </c>
      <c r="C99" s="10" t="s">
        <v>49</v>
      </c>
      <c r="D99" s="11">
        <v>0.23794768999999999</v>
      </c>
      <c r="E99" s="11">
        <v>2.3794769E-4</v>
      </c>
    </row>
    <row r="100" spans="2:5" x14ac:dyDescent="0.25">
      <c r="B100" s="5" t="s">
        <v>247</v>
      </c>
      <c r="C100" s="10" t="s">
        <v>49</v>
      </c>
      <c r="D100" s="11">
        <v>3.9560903999999999</v>
      </c>
      <c r="E100" s="11">
        <v>3.9560903999999999E-3</v>
      </c>
    </row>
    <row r="101" spans="2:5" x14ac:dyDescent="0.25">
      <c r="B101" s="5" t="s">
        <v>248</v>
      </c>
      <c r="C101" s="10" t="s">
        <v>49</v>
      </c>
      <c r="D101" s="11">
        <v>1.3739219</v>
      </c>
      <c r="E101" s="11">
        <v>1.3739219E-3</v>
      </c>
    </row>
    <row r="102" spans="2:5" x14ac:dyDescent="0.25">
      <c r="B102" s="5" t="s">
        <v>249</v>
      </c>
      <c r="C102" s="10" t="s">
        <v>49</v>
      </c>
      <c r="D102" s="11">
        <v>2.4623586999999998</v>
      </c>
      <c r="E102" s="11">
        <v>2.4623586999999998E-3</v>
      </c>
    </row>
    <row r="103" spans="2:5" x14ac:dyDescent="0.25">
      <c r="B103" s="5" t="s">
        <v>250</v>
      </c>
      <c r="C103" s="10" t="s">
        <v>49</v>
      </c>
      <c r="D103" s="11">
        <v>129.28852000000001</v>
      </c>
      <c r="E103" s="11">
        <v>0.12928852000000002</v>
      </c>
    </row>
    <row r="104" spans="2:5" x14ac:dyDescent="0.25">
      <c r="B104" s="5" t="s">
        <v>251</v>
      </c>
      <c r="C104" s="10" t="s">
        <v>49</v>
      </c>
      <c r="D104" s="11">
        <v>0.16309760000000001</v>
      </c>
      <c r="E104" s="11">
        <v>1.630976E-4</v>
      </c>
    </row>
    <row r="105" spans="2:5" x14ac:dyDescent="0.25">
      <c r="B105" s="5" t="s">
        <v>252</v>
      </c>
      <c r="C105" s="10" t="s">
        <v>49</v>
      </c>
      <c r="D105" s="11">
        <v>8.3568627000000006E-2</v>
      </c>
      <c r="E105" s="11">
        <v>8.3568627000000012E-5</v>
      </c>
    </row>
    <row r="106" spans="2:5" x14ac:dyDescent="0.25">
      <c r="B106" s="5" t="s">
        <v>253</v>
      </c>
      <c r="C106" s="10" t="s">
        <v>49</v>
      </c>
      <c r="D106" s="11">
        <v>2.4105245000000002</v>
      </c>
      <c r="E106" s="11">
        <v>2.4105245E-3</v>
      </c>
    </row>
    <row r="107" spans="2:5" x14ac:dyDescent="0.25">
      <c r="B107" s="5" t="s">
        <v>254</v>
      </c>
      <c r="C107" s="10" t="s">
        <v>49</v>
      </c>
      <c r="D107" s="11">
        <v>1.2541498999999999E-4</v>
      </c>
      <c r="E107" s="11">
        <v>1.2541498999999998E-7</v>
      </c>
    </row>
    <row r="108" spans="2:5" x14ac:dyDescent="0.25">
      <c r="B108" s="5" t="s">
        <v>255</v>
      </c>
      <c r="C108" s="10" t="s">
        <v>49</v>
      </c>
      <c r="D108" s="11">
        <v>1.4577936</v>
      </c>
      <c r="E108" s="11">
        <v>1.4577936E-3</v>
      </c>
    </row>
    <row r="109" spans="2:5" x14ac:dyDescent="0.25">
      <c r="B109" s="5" t="s">
        <v>256</v>
      </c>
      <c r="C109" s="10" t="s">
        <v>49</v>
      </c>
      <c r="D109" s="11">
        <v>2.1049272000000001</v>
      </c>
      <c r="E109" s="11">
        <v>2.1049272E-3</v>
      </c>
    </row>
    <row r="110" spans="2:5" x14ac:dyDescent="0.25">
      <c r="B110" s="5" t="s">
        <v>257</v>
      </c>
      <c r="C110" s="10" t="s">
        <v>49</v>
      </c>
      <c r="D110" s="11">
        <v>5.6329305999999999</v>
      </c>
      <c r="E110" s="11">
        <v>5.6329305999999997E-3</v>
      </c>
    </row>
    <row r="111" spans="2:5" x14ac:dyDescent="0.25">
      <c r="B111" s="5" t="s">
        <v>258</v>
      </c>
      <c r="C111" s="10" t="s">
        <v>49</v>
      </c>
      <c r="D111" s="11">
        <v>1.7678518000000001</v>
      </c>
      <c r="E111" s="11">
        <v>1.7678518E-3</v>
      </c>
    </row>
    <row r="112" spans="2:5" x14ac:dyDescent="0.25">
      <c r="B112" s="25" t="s">
        <v>261</v>
      </c>
      <c r="C112" s="7" t="s">
        <v>49</v>
      </c>
      <c r="D112" s="11">
        <v>6.1737896000000001</v>
      </c>
      <c r="E112" s="6">
        <v>6.1737896E-3</v>
      </c>
    </row>
    <row r="113" spans="2:5" x14ac:dyDescent="0.25">
      <c r="B113" s="25" t="s">
        <v>262</v>
      </c>
      <c r="C113" s="7" t="s">
        <v>49</v>
      </c>
      <c r="D113" s="11">
        <v>1498.4082999999998</v>
      </c>
      <c r="E113" s="7">
        <v>1.4984082999999999</v>
      </c>
    </row>
    <row r="114" spans="2:5" x14ac:dyDescent="0.25">
      <c r="B114" s="25" t="s">
        <v>263</v>
      </c>
      <c r="C114" s="7" t="s">
        <v>49</v>
      </c>
      <c r="D114" s="11">
        <v>2288.6457999999998</v>
      </c>
      <c r="E114" s="7">
        <v>2.2886457999999998</v>
      </c>
    </row>
    <row r="115" spans="2:5" x14ac:dyDescent="0.25">
      <c r="B115" s="25" t="s">
        <v>264</v>
      </c>
      <c r="C115" s="7" t="s">
        <v>49</v>
      </c>
      <c r="D115" s="11">
        <v>174.11494999999999</v>
      </c>
      <c r="E115" s="7">
        <v>0.17411494999999999</v>
      </c>
    </row>
    <row r="116" spans="2:5" x14ac:dyDescent="0.25">
      <c r="B116" s="25" t="s">
        <v>265</v>
      </c>
      <c r="C116" s="7" t="s">
        <v>49</v>
      </c>
      <c r="D116" s="11">
        <v>788.82015999999999</v>
      </c>
      <c r="E116" s="7">
        <v>0.78882015999999999</v>
      </c>
    </row>
    <row r="117" spans="2:5" x14ac:dyDescent="0.25">
      <c r="B117" s="25" t="s">
        <v>266</v>
      </c>
      <c r="C117" s="7" t="s">
        <v>49</v>
      </c>
      <c r="D117" s="11">
        <v>1126.8224</v>
      </c>
      <c r="E117" s="7">
        <v>1.1268224</v>
      </c>
    </row>
    <row r="118" spans="2:5" x14ac:dyDescent="0.25">
      <c r="B118" s="25" t="s">
        <v>267</v>
      </c>
      <c r="C118" s="7" t="s">
        <v>49</v>
      </c>
      <c r="D118" s="11">
        <v>745.80928000000006</v>
      </c>
      <c r="E118" s="7">
        <v>0.74580928000000002</v>
      </c>
    </row>
    <row r="119" spans="2:5" x14ac:dyDescent="0.25">
      <c r="B119" s="25" t="s">
        <v>268</v>
      </c>
      <c r="C119" s="7" t="s">
        <v>49</v>
      </c>
      <c r="D119" s="11">
        <v>1408.7849999999999</v>
      </c>
      <c r="E119" s="7">
        <v>1.408785</v>
      </c>
    </row>
    <row r="120" spans="2:5" x14ac:dyDescent="0.25">
      <c r="B120" s="25" t="s">
        <v>269</v>
      </c>
      <c r="C120" s="7" t="s">
        <v>49</v>
      </c>
      <c r="D120" s="11">
        <v>780.75427999999999</v>
      </c>
      <c r="E120" s="7">
        <v>0.78075428000000002</v>
      </c>
    </row>
    <row r="121" spans="2:5" x14ac:dyDescent="0.25">
      <c r="B121" s="25" t="s">
        <v>270</v>
      </c>
      <c r="C121" s="7" t="s">
        <v>49</v>
      </c>
      <c r="D121" s="11">
        <v>842.60765000000004</v>
      </c>
      <c r="E121" s="7">
        <v>0.84260765000000004</v>
      </c>
    </row>
    <row r="122" spans="2:5" x14ac:dyDescent="0.25">
      <c r="B122" s="25" t="s">
        <v>271</v>
      </c>
      <c r="C122" s="7" t="s">
        <v>49</v>
      </c>
      <c r="D122" s="11">
        <v>2.6102186999999999</v>
      </c>
      <c r="E122" s="7">
        <v>2.6102186999999999E-3</v>
      </c>
    </row>
    <row r="123" spans="2:5" x14ac:dyDescent="0.25">
      <c r="B123" s="25" t="s">
        <v>272</v>
      </c>
      <c r="C123" s="7" t="s">
        <v>49</v>
      </c>
      <c r="D123" s="11">
        <v>75268.095000000001</v>
      </c>
      <c r="E123" s="7">
        <v>75.268095000000002</v>
      </c>
    </row>
    <row r="124" spans="2:5" x14ac:dyDescent="0.25">
      <c r="B124" s="25" t="s">
        <v>273</v>
      </c>
      <c r="C124" s="7" t="s">
        <v>49</v>
      </c>
      <c r="D124" s="11">
        <v>745.51441999999997</v>
      </c>
      <c r="E124" s="7">
        <v>0.74551442000000001</v>
      </c>
    </row>
    <row r="125" spans="2:5" x14ac:dyDescent="0.25">
      <c r="B125" s="25" t="s">
        <v>274</v>
      </c>
      <c r="C125" s="7" t="s">
        <v>49</v>
      </c>
      <c r="D125" s="11">
        <v>17.308144000000002</v>
      </c>
      <c r="E125" s="7">
        <v>1.7308144000000001E-2</v>
      </c>
    </row>
    <row r="126" spans="2:5" x14ac:dyDescent="0.25">
      <c r="B126" s="25" t="s">
        <v>275</v>
      </c>
      <c r="C126" s="7" t="s">
        <v>49</v>
      </c>
      <c r="D126" s="11">
        <v>502.298</v>
      </c>
      <c r="E126" s="7">
        <v>0.50229800000000002</v>
      </c>
    </row>
    <row r="127" spans="2:5" x14ac:dyDescent="0.25">
      <c r="B127" s="25" t="s">
        <v>276</v>
      </c>
      <c r="C127" s="7" t="s">
        <v>49</v>
      </c>
      <c r="D127" s="11">
        <v>1453.008</v>
      </c>
      <c r="E127" s="7">
        <v>1.4530080000000001</v>
      </c>
    </row>
    <row r="128" spans="2:5" x14ac:dyDescent="0.25">
      <c r="B128" s="25" t="s">
        <v>277</v>
      </c>
      <c r="C128" s="7" t="s">
        <v>49</v>
      </c>
      <c r="D128" s="11">
        <v>598.56991000000005</v>
      </c>
      <c r="E128" s="7">
        <v>0.59856991000000004</v>
      </c>
    </row>
    <row r="129" spans="2:5" x14ac:dyDescent="0.25">
      <c r="B129" s="25" t="s">
        <v>278</v>
      </c>
      <c r="C129" s="7" t="s">
        <v>49</v>
      </c>
      <c r="D129" s="11">
        <v>1809.0326</v>
      </c>
      <c r="E129" s="7">
        <v>1.8090326000000001</v>
      </c>
    </row>
    <row r="130" spans="2:5" x14ac:dyDescent="0.25">
      <c r="B130" s="25" t="s">
        <v>279</v>
      </c>
      <c r="C130" s="7" t="s">
        <v>49</v>
      </c>
      <c r="D130" s="11">
        <v>634.54755</v>
      </c>
      <c r="E130" s="7">
        <v>0.63454754999999996</v>
      </c>
    </row>
    <row r="131" spans="2:5" x14ac:dyDescent="0.25">
      <c r="B131" s="25" t="s">
        <v>280</v>
      </c>
      <c r="C131" s="7" t="s">
        <v>129</v>
      </c>
      <c r="D131" s="11">
        <v>170.63649000000001</v>
      </c>
      <c r="E131" s="7">
        <v>0.17063649</v>
      </c>
    </row>
    <row r="132" spans="2:5" x14ac:dyDescent="0.25">
      <c r="B132" s="25" t="s">
        <v>281</v>
      </c>
      <c r="C132" s="7" t="s">
        <v>49</v>
      </c>
      <c r="D132" s="11">
        <v>3090.8579999999997</v>
      </c>
      <c r="E132" s="7">
        <v>3.0908579999999999</v>
      </c>
    </row>
    <row r="133" spans="2:5" x14ac:dyDescent="0.25">
      <c r="B133" s="25" t="s">
        <v>282</v>
      </c>
      <c r="C133" s="7" t="s">
        <v>49</v>
      </c>
      <c r="D133" s="11">
        <v>3389.0781999999999</v>
      </c>
      <c r="E133" s="7">
        <v>3.3890782000000002</v>
      </c>
    </row>
  </sheetData>
  <sheetProtection sheet="1" objects="1" scenarios="1"/>
  <mergeCells count="1">
    <mergeCell ref="G37:J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836d45-80b0-46f3-ad91-2032a172c22b">
      <Terms xmlns="http://schemas.microsoft.com/office/infopath/2007/PartnerControls"/>
    </lcf76f155ced4ddcb4097134ff3c332f>
    <TaxCatchAll xmlns="00e5643f-b62c-49c3-8479-09d62e5287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4B8C7843BFE24CAA99ED7E4046CF1E" ma:contentTypeVersion="16" ma:contentTypeDescription="Crear nuevo documento." ma:contentTypeScope="" ma:versionID="00edf98751a5a64c4d8bf46a9328e40a">
  <xsd:schema xmlns:xsd="http://www.w3.org/2001/XMLSchema" xmlns:xs="http://www.w3.org/2001/XMLSchema" xmlns:p="http://schemas.microsoft.com/office/2006/metadata/properties" xmlns:ns2="00e5643f-b62c-49c3-8479-09d62e528762" xmlns:ns3="a6836d45-80b0-46f3-ad91-2032a172c22b" targetNamespace="http://schemas.microsoft.com/office/2006/metadata/properties" ma:root="true" ma:fieldsID="170e58af24c66ba80afdd1b1cb1ca2f1" ns2:_="" ns3:_="">
    <xsd:import namespace="00e5643f-b62c-49c3-8479-09d62e528762"/>
    <xsd:import namespace="a6836d45-80b0-46f3-ad91-2032a172c2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5643f-b62c-49c3-8479-09d62e5287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0026f1-33a7-4684-823e-74fc6a86fcd2}" ma:internalName="TaxCatchAll" ma:showField="CatchAllData" ma:web="00e5643f-b62c-49c3-8479-09d62e528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36d45-80b0-46f3-ad91-2032a172c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a8f1675-4633-43c4-bc64-9b04084fe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74954A-9907-4D35-B8BA-FE901EB8E156}">
  <ds:schemaRefs>
    <ds:schemaRef ds:uri="http://purl.org/dc/elements/1.1/"/>
    <ds:schemaRef ds:uri="http://purl.org/dc/dcmitype/"/>
    <ds:schemaRef ds:uri="http://purl.org/dc/terms/"/>
    <ds:schemaRef ds:uri="00e5643f-b62c-49c3-8479-09d62e528762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6836d45-80b0-46f3-ad91-2032a172c22b"/>
  </ds:schemaRefs>
</ds:datastoreItem>
</file>

<file path=customXml/itemProps2.xml><?xml version="1.0" encoding="utf-8"?>
<ds:datastoreItem xmlns:ds="http://schemas.openxmlformats.org/officeDocument/2006/customXml" ds:itemID="{B61727C5-A499-42B1-8792-F1CE8466A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5643f-b62c-49c3-8479-09d62e528762"/>
    <ds:schemaRef ds:uri="a6836d45-80b0-46f3-ad91-2032a172c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A31CAE-54AB-4CB3-9F16-E4DC238E0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Instrucciones</vt:lpstr>
      <vt:lpstr>Datos Proyecto</vt:lpstr>
      <vt:lpstr>Factores emisión 1</vt:lpstr>
      <vt:lpstr>Factores emisión 2</vt:lpstr>
      <vt:lpstr>Instrucciones!Área_de_impresión</vt:lpstr>
      <vt:lpstr>bio_lenosos</vt:lpstr>
      <vt:lpstr>FactorEmisMixElecPeninsula</vt:lpstr>
      <vt:lpstr>gases</vt:lpstr>
      <vt:lpstr>gestion_residuos</vt:lpstr>
      <vt:lpstr>hidrogenos</vt:lpstr>
      <vt:lpstr>materias_primas</vt:lpstr>
      <vt:lpstr>otros_combustibles</vt:lpstr>
      <vt:lpstr>refrigerantes_y_otros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de Velasco Pérez</cp:lastModifiedBy>
  <dcterms:created xsi:type="dcterms:W3CDTF">2026-05-14T12:25:14Z</dcterms:created>
  <dcterms:modified xsi:type="dcterms:W3CDTF">2026-05-18T10:51:02Z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0x010100E44B8C7843BFE24CAA99ED7E4046CF1E</vt:lpwstr>
  </property>
</Properties>
</file>